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4.xml" ContentType="application/vnd.openxmlformats-officedocument.drawing+xml"/>
  <Override PartName="/xl/styles.xml" ContentType="application/vnd.openxmlformats-officedocument.spreadsheetml.styles+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xl/worksheets/sheet16.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Enterprise Content Mgmt\Shared\forms (rvdorportalrep)\Public\Research\Compendium\Stat_supp\"/>
    </mc:Choice>
  </mc:AlternateContent>
  <bookViews>
    <workbookView xWindow="4185" yWindow="1890" windowWidth="9060" windowHeight="5145" tabRatio="596"/>
  </bookViews>
  <sheets>
    <sheet name="Page 2" sheetId="3" r:id="rId1"/>
    <sheet name="Page 3" sheetId="4" r:id="rId2"/>
    <sheet name="Page 4" sheetId="5" r:id="rId3"/>
    <sheet name="Page 5" sheetId="6" r:id="rId4"/>
    <sheet name="Page 6" sheetId="7" r:id="rId5"/>
    <sheet name="Page 7" sheetId="8" r:id="rId6"/>
    <sheet name="Page 8" sheetId="9" r:id="rId7"/>
    <sheet name="Page 9" sheetId="10" r:id="rId8"/>
    <sheet name="Page 10" sheetId="11" r:id="rId9"/>
    <sheet name="Page 11" sheetId="39" r:id="rId10"/>
    <sheet name="Page 12" sheetId="12" r:id="rId11"/>
    <sheet name="Page 13" sheetId="34" r:id="rId12"/>
    <sheet name="Page 14" sheetId="35" r:id="rId13"/>
    <sheet name="Page 15" sheetId="15" r:id="rId14"/>
    <sheet name="Page 16" sheetId="16" r:id="rId15"/>
    <sheet name="Page 17" sheetId="17" r:id="rId16"/>
    <sheet name="Page 18" sheetId="18" r:id="rId17"/>
    <sheet name="Page 19" sheetId="19" r:id="rId18"/>
    <sheet name="Page 20" sheetId="20" r:id="rId19"/>
    <sheet name="Page 21" sheetId="22" r:id="rId20"/>
    <sheet name="Page 22" sheetId="23" r:id="rId21"/>
    <sheet name="Page 23" sheetId="24" r:id="rId22"/>
    <sheet name="Page 24" sheetId="25" r:id="rId23"/>
    <sheet name="Page 25" sheetId="26" r:id="rId24"/>
    <sheet name="Page 26" sheetId="28" r:id="rId25"/>
    <sheet name="Page 27" sheetId="40" r:id="rId26"/>
  </sheets>
  <externalReferences>
    <externalReference r:id="rId27"/>
    <externalReference r:id="rId28"/>
  </externalReferences>
  <definedNames>
    <definedName name="_Order1" hidden="1">255</definedName>
    <definedName name="_Order2" hidden="1">255</definedName>
    <definedName name="_R90_2">[1]K!#REF!</definedName>
    <definedName name="_xlnm.Print_Area" localSheetId="8">'Page 10'!$A$1:$I$47</definedName>
    <definedName name="_xlnm.Print_Area" localSheetId="10">'Page 12'!$A$1:$G$51</definedName>
    <definedName name="_xlnm.Print_Area" localSheetId="11">'Page 13'!$A$1:$E$60</definedName>
    <definedName name="_xlnm.Print_Area" localSheetId="12">'Page 14'!$A$1:$E$57</definedName>
    <definedName name="_xlnm.Print_Area" localSheetId="13">'Page 15'!$A$1:$I$49</definedName>
    <definedName name="_xlnm.Print_Area" localSheetId="14">'Page 16'!$A$1:$I$43</definedName>
    <definedName name="_xlnm.Print_Area" localSheetId="15">'Page 17'!$A$1:$I$52</definedName>
    <definedName name="_xlnm.Print_Area" localSheetId="16">'Page 18'!$A$1:$I$46</definedName>
    <definedName name="_xlnm.Print_Area" localSheetId="17">'Page 19'!$A$1:$I$46</definedName>
    <definedName name="_xlnm.Print_Area" localSheetId="0">'Page 2'!$A$1:$O$48</definedName>
    <definedName name="_xlnm.Print_Area" localSheetId="18">'Page 20'!$A$1:$I$48</definedName>
    <definedName name="_xlnm.Print_Area" localSheetId="19">'Page 21'!$A$1:$N$36</definedName>
    <definedName name="_xlnm.Print_Area" localSheetId="20">'Page 22'!$A$1:$K$38</definedName>
    <definedName name="_xlnm.Print_Area" localSheetId="21">'Page 23'!$A$1:$K$34</definedName>
    <definedName name="_xlnm.Print_Area" localSheetId="22">'Page 24'!$A$1:$K$35</definedName>
    <definedName name="_xlnm.Print_Area" localSheetId="23">'Page 25'!$A$1:$H$33</definedName>
    <definedName name="_xlnm.Print_Area" localSheetId="24">'Page 26'!$A$1:$K$58</definedName>
    <definedName name="_xlnm.Print_Area" localSheetId="1">'Page 3'!$A$1:$N$48</definedName>
    <definedName name="_xlnm.Print_Area" localSheetId="2">'Page 4'!$A$1:$N$47</definedName>
    <definedName name="_xlnm.Print_Area" localSheetId="3">'Page 5'!$A$1:$L$49</definedName>
    <definedName name="_xlnm.Print_Area" localSheetId="4">'Page 6'!$A$1:$F$41</definedName>
    <definedName name="_xlnm.Print_Area" localSheetId="5">'Page 7'!$A$1:$G$37</definedName>
    <definedName name="_xlnm.Print_Area" localSheetId="6">'Page 8'!$A$1:$J$49</definedName>
    <definedName name="_xlnm.Print_Area" localSheetId="7">'Page 9'!$A$1:$D$53</definedName>
    <definedName name="YEAR">[2]SETUP!$B$18</definedName>
  </definedNames>
  <calcPr calcId="162913"/>
</workbook>
</file>

<file path=xl/calcChain.xml><?xml version="1.0" encoding="utf-8"?>
<calcChain xmlns="http://schemas.openxmlformats.org/spreadsheetml/2006/main">
  <c r="E27" i="5" l="1"/>
  <c r="H37" i="20" l="1"/>
  <c r="H20" i="11" l="1"/>
  <c r="E20" i="11"/>
  <c r="B20" i="11"/>
  <c r="E55" i="28" l="1"/>
  <c r="D55" i="28"/>
  <c r="C55" i="28"/>
  <c r="G55" i="28" s="1"/>
  <c r="K23" i="28"/>
  <c r="K21" i="28"/>
  <c r="K10" i="28"/>
  <c r="K9" i="28"/>
  <c r="K29" i="28" s="1"/>
  <c r="I7" i="20" l="1"/>
  <c r="I8" i="20"/>
  <c r="I9" i="20"/>
  <c r="I10" i="20"/>
  <c r="I11" i="20"/>
  <c r="I12" i="20"/>
  <c r="I13" i="20"/>
  <c r="I14" i="20"/>
  <c r="I15" i="20"/>
  <c r="I16" i="20"/>
  <c r="I17" i="20"/>
  <c r="I18" i="20"/>
  <c r="I19" i="20"/>
  <c r="I20" i="20"/>
  <c r="I21" i="20"/>
  <c r="I22" i="20"/>
  <c r="I23" i="20"/>
  <c r="I24" i="20"/>
  <c r="I25" i="20"/>
  <c r="I26" i="20"/>
  <c r="I27" i="20"/>
  <c r="I28" i="20"/>
  <c r="I29" i="20"/>
  <c r="I30" i="20"/>
  <c r="I31" i="20"/>
  <c r="I32" i="20"/>
  <c r="I33" i="20"/>
  <c r="I34" i="20"/>
  <c r="I35" i="20"/>
  <c r="I36" i="20"/>
  <c r="I37" i="20"/>
  <c r="I6" i="20"/>
  <c r="D7" i="20"/>
  <c r="D8" i="20"/>
  <c r="D9" i="20"/>
  <c r="D10" i="20"/>
  <c r="D11" i="20"/>
  <c r="D12" i="20"/>
  <c r="D13" i="20"/>
  <c r="D14" i="20"/>
  <c r="D15" i="20"/>
  <c r="D16" i="20"/>
  <c r="D17" i="20"/>
  <c r="D18" i="20"/>
  <c r="D19" i="20"/>
  <c r="D20" i="20"/>
  <c r="D21" i="20"/>
  <c r="D22" i="20"/>
  <c r="D23" i="20"/>
  <c r="D24" i="20"/>
  <c r="D25" i="20"/>
  <c r="D26" i="20"/>
  <c r="D27" i="20"/>
  <c r="D28" i="20"/>
  <c r="D29" i="20"/>
  <c r="D30" i="20"/>
  <c r="D31" i="20"/>
  <c r="D32" i="20"/>
  <c r="D33" i="20"/>
  <c r="D34" i="20"/>
  <c r="D35" i="20"/>
  <c r="D36" i="20"/>
  <c r="D37" i="20"/>
  <c r="D38" i="20"/>
  <c r="D39" i="20"/>
  <c r="D40" i="20"/>
  <c r="D41" i="20"/>
  <c r="D6" i="20"/>
  <c r="F17" i="7" l="1"/>
  <c r="F15" i="7"/>
  <c r="D17" i="7"/>
  <c r="D15" i="7"/>
  <c r="E54" i="28" l="1"/>
  <c r="D54" i="28"/>
  <c r="C54" i="28"/>
  <c r="E53" i="28"/>
  <c r="D53" i="28"/>
  <c r="E52" i="28"/>
  <c r="D52" i="28"/>
  <c r="J23" i="28"/>
  <c r="I23" i="28"/>
  <c r="H23" i="28"/>
  <c r="J21" i="28"/>
  <c r="J10" i="28"/>
  <c r="I10" i="28"/>
  <c r="H10" i="28"/>
  <c r="J9" i="28"/>
  <c r="I9" i="28"/>
  <c r="H9" i="28"/>
  <c r="F12" i="40" l="1"/>
  <c r="E12" i="40" l="1"/>
  <c r="B4" i="24" l="1"/>
  <c r="C4" i="24"/>
  <c r="E4" i="24"/>
  <c r="F4" i="24"/>
  <c r="G4" i="24"/>
  <c r="H4" i="24"/>
  <c r="I4" i="24"/>
  <c r="D12" i="40" l="1"/>
  <c r="C12" i="40"/>
  <c r="B12" i="40"/>
  <c r="M45" i="5" l="1"/>
  <c r="L45" i="5" l="1"/>
  <c r="J3" i="6"/>
  <c r="L3" i="5"/>
  <c r="G5" i="20" l="1"/>
  <c r="C3" i="6" l="1"/>
  <c r="E3" i="5"/>
  <c r="H28" i="11" l="1"/>
  <c r="E28" i="11"/>
  <c r="B28" i="11"/>
  <c r="D4" i="25" l="1"/>
  <c r="C4" i="5" l="1"/>
  <c r="D9" i="5" l="1"/>
  <c r="B4" i="25" l="1"/>
  <c r="C4" i="25"/>
  <c r="D4" i="5"/>
  <c r="C7" i="5"/>
  <c r="D7" i="5"/>
  <c r="I3" i="6" l="1"/>
  <c r="H3" i="6"/>
  <c r="G3" i="6"/>
  <c r="F3" i="6"/>
  <c r="E3" i="6"/>
  <c r="D3" i="6"/>
  <c r="K45" i="5"/>
  <c r="J45" i="5"/>
  <c r="I45" i="5"/>
  <c r="H45" i="5"/>
  <c r="G45" i="5"/>
  <c r="F45" i="5"/>
  <c r="E45" i="5"/>
  <c r="D45" i="5"/>
  <c r="C45" i="5"/>
  <c r="D44" i="5"/>
  <c r="C44" i="5"/>
  <c r="D43" i="5"/>
  <c r="C43" i="5"/>
  <c r="D42" i="5"/>
  <c r="C42" i="5"/>
  <c r="D41" i="5"/>
  <c r="C41" i="5"/>
  <c r="D40" i="5"/>
  <c r="C40" i="5"/>
  <c r="D39" i="5"/>
  <c r="C39" i="5"/>
  <c r="D38" i="5"/>
  <c r="C38" i="5"/>
  <c r="D37" i="5"/>
  <c r="C37" i="5"/>
  <c r="D35" i="5"/>
  <c r="C35" i="5"/>
  <c r="D33" i="5"/>
  <c r="C33" i="5"/>
  <c r="D32" i="5"/>
  <c r="C32" i="5"/>
  <c r="D31" i="5"/>
  <c r="C31" i="5"/>
  <c r="D30" i="5"/>
  <c r="C30" i="5"/>
  <c r="D29" i="5"/>
  <c r="C29" i="5"/>
  <c r="D28" i="5"/>
  <c r="C28" i="5"/>
  <c r="D27" i="5"/>
  <c r="C27" i="5"/>
  <c r="D25" i="5"/>
  <c r="C25" i="5"/>
  <c r="D24" i="5"/>
  <c r="C24" i="5"/>
  <c r="D22" i="5"/>
  <c r="C22" i="5"/>
  <c r="D21" i="5"/>
  <c r="C21" i="5"/>
  <c r="D20" i="5"/>
  <c r="C20" i="5"/>
  <c r="D19" i="5"/>
  <c r="C19" i="5"/>
  <c r="D18" i="5"/>
  <c r="C18" i="5"/>
  <c r="D16" i="5"/>
  <c r="C16" i="5"/>
  <c r="D15" i="5"/>
  <c r="C15" i="5"/>
  <c r="D14" i="5"/>
  <c r="C14" i="5"/>
  <c r="D13" i="5"/>
  <c r="C13" i="5"/>
  <c r="D12" i="5"/>
  <c r="C12" i="5"/>
  <c r="D11" i="5"/>
  <c r="C11" i="5"/>
  <c r="D10" i="5"/>
  <c r="C10" i="5"/>
  <c r="C9" i="5"/>
  <c r="K3" i="5"/>
  <c r="J3" i="5"/>
  <c r="I3" i="5"/>
  <c r="H3" i="5"/>
  <c r="G3" i="5"/>
  <c r="F3" i="5"/>
  <c r="D5" i="5" l="1"/>
  <c r="E4" i="25" l="1"/>
  <c r="F4" i="25"/>
  <c r="G4" i="25"/>
  <c r="H4" i="25"/>
  <c r="I4" i="25"/>
</calcChain>
</file>

<file path=xl/sharedStrings.xml><?xml version="1.0" encoding="utf-8"?>
<sst xmlns="http://schemas.openxmlformats.org/spreadsheetml/2006/main" count="1408" uniqueCount="561">
  <si>
    <t>($ thousands)</t>
  </si>
  <si>
    <t>Total</t>
  </si>
  <si>
    <t>Total General Fund</t>
  </si>
  <si>
    <t>Total Tax Revenue</t>
  </si>
  <si>
    <t>Total Corporation Taxes</t>
  </si>
  <si>
    <t xml:space="preserve">  Accelerated Deposits</t>
  </si>
  <si>
    <t xml:space="preserve">  Corporate Net Income</t>
  </si>
  <si>
    <t xml:space="preserve">    Gross Receipts</t>
  </si>
  <si>
    <t xml:space="preserve">    Utility Property</t>
  </si>
  <si>
    <t xml:space="preserve">    Insurance Premium</t>
  </si>
  <si>
    <t xml:space="preserve">    Financial Institution</t>
  </si>
  <si>
    <t>Total Consumption Taxes</t>
  </si>
  <si>
    <t xml:space="preserve">    Nonmotor</t>
  </si>
  <si>
    <t xml:space="preserve">    Motor Vehicle</t>
  </si>
  <si>
    <t xml:space="preserve">  Cigarette</t>
  </si>
  <si>
    <t xml:space="preserve">  Malt Beverage</t>
  </si>
  <si>
    <t xml:space="preserve">  Liquor</t>
  </si>
  <si>
    <t>Total Other Taxes</t>
  </si>
  <si>
    <t xml:space="preserve">    Withholding</t>
  </si>
  <si>
    <t xml:space="preserve">  Realty Transfer</t>
  </si>
  <si>
    <t xml:space="preserve">  Inheritance</t>
  </si>
  <si>
    <t>Total Nontax Revenue</t>
  </si>
  <si>
    <t xml:space="preserve">  Liquor Store Profits</t>
  </si>
  <si>
    <t xml:space="preserve">    Miscellaneous</t>
  </si>
  <si>
    <t>Ten Year General Fund Revenue Collections - Fiscal Year Ending June 30</t>
  </si>
  <si>
    <t>Two Year History</t>
  </si>
  <si>
    <t>($ millions)</t>
  </si>
  <si>
    <t>From:</t>
  </si>
  <si>
    <t>To:</t>
  </si>
  <si>
    <t>Capital Stock/Franchise</t>
  </si>
  <si>
    <t>Gross Receipts Tax</t>
  </si>
  <si>
    <t>Alternative Fuels Incentive Grant Fund</t>
  </si>
  <si>
    <t>Public Transportation Assistance Fund</t>
  </si>
  <si>
    <t>Sales &amp; Use Tax</t>
  </si>
  <si>
    <t>NA</t>
  </si>
  <si>
    <t>Children's Health Fund</t>
  </si>
  <si>
    <t>Agricultural Conservation Easement Purchase Fund</t>
  </si>
  <si>
    <t>Realty Transfer Tax</t>
  </si>
  <si>
    <t>Keystone Recreation, Parks &amp; Conservation Fund</t>
  </si>
  <si>
    <t>Fiscal Year</t>
  </si>
  <si>
    <t>Corporate Net Income</t>
  </si>
  <si>
    <t>History of Corporation Tax Rates</t>
  </si>
  <si>
    <t>1991 - 1993</t>
  </si>
  <si>
    <t>1988 - 1990</t>
  </si>
  <si>
    <t>1992 - 1997</t>
  </si>
  <si>
    <t>Business Type</t>
  </si>
  <si>
    <t>Mining</t>
  </si>
  <si>
    <t>Manufacturing</t>
  </si>
  <si>
    <t>Utilities</t>
  </si>
  <si>
    <t>Wholesale Trade</t>
  </si>
  <si>
    <t>Retail Trade</t>
  </si>
  <si>
    <t>Not Classified</t>
  </si>
  <si>
    <t>Source of Tax</t>
  </si>
  <si>
    <t>Domestic Casualty - Accelerated</t>
  </si>
  <si>
    <t>Domestic Life &amp; Previously Exempt Lines</t>
  </si>
  <si>
    <t>Domestic Life - Accelerated</t>
  </si>
  <si>
    <t>Domestic Fire - Accelerated</t>
  </si>
  <si>
    <t>Marine Insurance</t>
  </si>
  <si>
    <t>Foreign Casualty (Payable to Municipal Pension Aid Fund)</t>
  </si>
  <si>
    <t>Excess Foreign Casualty</t>
  </si>
  <si>
    <t>Foreign Life</t>
  </si>
  <si>
    <t>Foreign Life - Accelerated</t>
  </si>
  <si>
    <t>Foreign Fire (Payable to Fire Insurance Tax Fund)</t>
  </si>
  <si>
    <t>Excess Foreign Fire</t>
  </si>
  <si>
    <t>Foreign Title Insurance</t>
  </si>
  <si>
    <t>Foreign Title Insurance - Accelerated</t>
  </si>
  <si>
    <t>Unauthorized Insurance</t>
  </si>
  <si>
    <t>Excess Insurance Brokers</t>
  </si>
  <si>
    <t>General Merchandise</t>
  </si>
  <si>
    <t>Percent</t>
  </si>
  <si>
    <t>TOTAL</t>
  </si>
  <si>
    <t xml:space="preserve"> Government</t>
  </si>
  <si>
    <t xml:space="preserve"> Unclassified</t>
  </si>
  <si>
    <t xml:space="preserve"> Motor Vehicle</t>
  </si>
  <si>
    <t>County</t>
  </si>
  <si>
    <t xml:space="preserve"> </t>
  </si>
  <si>
    <t>Adams</t>
  </si>
  <si>
    <t>Lawrence</t>
  </si>
  <si>
    <t>Lebanon</t>
  </si>
  <si>
    <t>Armstrong</t>
  </si>
  <si>
    <t>Lehigh</t>
  </si>
  <si>
    <t>Beaver</t>
  </si>
  <si>
    <t>Luzerne</t>
  </si>
  <si>
    <t>Bedford</t>
  </si>
  <si>
    <t>Lycoming</t>
  </si>
  <si>
    <t>Berks</t>
  </si>
  <si>
    <t>McKean</t>
  </si>
  <si>
    <t>Blair</t>
  </si>
  <si>
    <t>Mercer</t>
  </si>
  <si>
    <t>Bradford</t>
  </si>
  <si>
    <t>Mifflin</t>
  </si>
  <si>
    <t>Bucks</t>
  </si>
  <si>
    <t>Monroe</t>
  </si>
  <si>
    <t>Butler</t>
  </si>
  <si>
    <t>Montgomery</t>
  </si>
  <si>
    <t>Cambria</t>
  </si>
  <si>
    <t>Montour</t>
  </si>
  <si>
    <t>Cameron</t>
  </si>
  <si>
    <t>Northampton</t>
  </si>
  <si>
    <t>Carbon</t>
  </si>
  <si>
    <t>Northumberland</t>
  </si>
  <si>
    <t>Centre</t>
  </si>
  <si>
    <t>Perry</t>
  </si>
  <si>
    <t>Chester</t>
  </si>
  <si>
    <t>Clarion</t>
  </si>
  <si>
    <t>Pike</t>
  </si>
  <si>
    <t>Clearfield</t>
  </si>
  <si>
    <t>Potter</t>
  </si>
  <si>
    <t>Clinton</t>
  </si>
  <si>
    <t>Schuylkill</t>
  </si>
  <si>
    <t>Columbia</t>
  </si>
  <si>
    <t>Snyder</t>
  </si>
  <si>
    <t>Crawford</t>
  </si>
  <si>
    <t>Somerset</t>
  </si>
  <si>
    <t>Cumberland</t>
  </si>
  <si>
    <t>Sullivan</t>
  </si>
  <si>
    <t>Dauphin</t>
  </si>
  <si>
    <t>Susquehanna</t>
  </si>
  <si>
    <t>Delaware</t>
  </si>
  <si>
    <t>Tioga</t>
  </si>
  <si>
    <t>Elk</t>
  </si>
  <si>
    <t>Union</t>
  </si>
  <si>
    <t>Erie</t>
  </si>
  <si>
    <t>Venango</t>
  </si>
  <si>
    <t>Fayette</t>
  </si>
  <si>
    <t>Warren</t>
  </si>
  <si>
    <t>Forest</t>
  </si>
  <si>
    <t>Washington</t>
  </si>
  <si>
    <t>Franklin</t>
  </si>
  <si>
    <t>Wayne</t>
  </si>
  <si>
    <t>Fulton</t>
  </si>
  <si>
    <t>Westmoreland</t>
  </si>
  <si>
    <t>Greene</t>
  </si>
  <si>
    <t>Wyoming</t>
  </si>
  <si>
    <t>Huntingdon</t>
  </si>
  <si>
    <t>York</t>
  </si>
  <si>
    <t>Indiana</t>
  </si>
  <si>
    <t>Jefferson</t>
  </si>
  <si>
    <t>Juniata</t>
  </si>
  <si>
    <t>Lackawanna</t>
  </si>
  <si>
    <t>Lancaster</t>
  </si>
  <si>
    <t>Growth</t>
  </si>
  <si>
    <t>Allegheny</t>
  </si>
  <si>
    <t>Philadelphia</t>
  </si>
  <si>
    <t>Total - Motor License Fund</t>
  </si>
  <si>
    <t>Total - Liquid Fuels Tax</t>
  </si>
  <si>
    <t xml:space="preserve">  Liquid Fuels</t>
  </si>
  <si>
    <t xml:space="preserve">  Fuel Use</t>
  </si>
  <si>
    <t xml:space="preserve">  Motor Carriers/IFTA</t>
  </si>
  <si>
    <t xml:space="preserve">  Alternative Fuels</t>
  </si>
  <si>
    <t xml:space="preserve">  Oil Company Franchise</t>
  </si>
  <si>
    <t>Total - Licenses and Fees</t>
  </si>
  <si>
    <t xml:space="preserve">  Special Hauling Permits</t>
  </si>
  <si>
    <t xml:space="preserve">  Reg. Other States-IRP</t>
  </si>
  <si>
    <t xml:space="preserve">  Operators Licenses</t>
  </si>
  <si>
    <t xml:space="preserve">  Vehicle Reg. &amp; Titling</t>
  </si>
  <si>
    <t xml:space="preserve">  Misc. Collections</t>
  </si>
  <si>
    <t>Total - Other Motor</t>
  </si>
  <si>
    <t xml:space="preserve">  Gross Receipts</t>
  </si>
  <si>
    <t xml:space="preserve">  Vehicle Code Fines</t>
  </si>
  <si>
    <t xml:space="preserve">  Misc.-Treasury</t>
  </si>
  <si>
    <t xml:space="preserve">  Misc.-Transportation</t>
  </si>
  <si>
    <t xml:space="preserve">  Misc.-General Services</t>
  </si>
  <si>
    <t xml:space="preserve">  Misc.-Revenue</t>
  </si>
  <si>
    <t xml:space="preserve">  Justice Collections</t>
  </si>
  <si>
    <t>Ten Year Motor License Fund Revenue Collections - Fiscal Year Ending June 30</t>
  </si>
  <si>
    <t>Five Year History</t>
  </si>
  <si>
    <t>Classes of Income by Taxable Income Range</t>
  </si>
  <si>
    <t>Total All Returns</t>
  </si>
  <si>
    <t>Preliminary</t>
  </si>
  <si>
    <t>Advance Preliminary</t>
  </si>
  <si>
    <t xml:space="preserve">Liability Range </t>
  </si>
  <si>
    <t>Number</t>
  </si>
  <si>
    <t>$301-500</t>
  </si>
  <si>
    <t>$501-1,000</t>
  </si>
  <si>
    <t>$1,001-5,000</t>
  </si>
  <si>
    <t>$5,001-10,000</t>
  </si>
  <si>
    <t>$10,001-25,000</t>
  </si>
  <si>
    <t>$25,001-50,000</t>
  </si>
  <si>
    <t>$50,001-100,000</t>
  </si>
  <si>
    <t>$100,001-250,000</t>
  </si>
  <si>
    <t>$250,001-500,000</t>
  </si>
  <si>
    <t>$500,001-1,000,000</t>
  </si>
  <si>
    <t>&gt;$1,000,000</t>
  </si>
  <si>
    <t>General Fund Total</t>
  </si>
  <si>
    <t>Corporation Taxes</t>
  </si>
  <si>
    <t>Sales and Use Tax</t>
  </si>
  <si>
    <t>Employer Tax</t>
  </si>
  <si>
    <t>Personal Income Tax</t>
  </si>
  <si>
    <t>Miscellaneous</t>
  </si>
  <si>
    <t>General Fund Delinquent Tax Collections</t>
  </si>
  <si>
    <t>Motor License Fund Total</t>
  </si>
  <si>
    <t>Liquid Fuels/Fuels Use Taxes</t>
  </si>
  <si>
    <t>Oil Company Franchise Tax</t>
  </si>
  <si>
    <t>Motor License Fund Delinquent Tax Collections</t>
  </si>
  <si>
    <t>Instant</t>
  </si>
  <si>
    <t>Cash 5</t>
  </si>
  <si>
    <t>Ending 6/30</t>
  </si>
  <si>
    <t xml:space="preserve">Public </t>
  </si>
  <si>
    <t>Aging</t>
  </si>
  <si>
    <t>PTRR</t>
  </si>
  <si>
    <t>Transit</t>
  </si>
  <si>
    <t>Programs</t>
  </si>
  <si>
    <t>PACE</t>
  </si>
  <si>
    <t>Benefits</t>
  </si>
  <si>
    <t>Out of State</t>
  </si>
  <si>
    <t>Three Year History</t>
  </si>
  <si>
    <t>Hazardous Sites Cleanup Fund</t>
  </si>
  <si>
    <t>0.25 mill</t>
  </si>
  <si>
    <t>0.50 mill</t>
  </si>
  <si>
    <t>Out-Of-State</t>
  </si>
  <si>
    <t>Pennsylvania</t>
  </si>
  <si>
    <t>1995 - present</t>
  </si>
  <si>
    <t>Estimated</t>
  </si>
  <si>
    <t>Final</t>
  </si>
  <si>
    <t>General</t>
  </si>
  <si>
    <t>Corporation Tax Breakdown - By Type of Payment</t>
  </si>
  <si>
    <t xml:space="preserve">  9.99%</t>
  </si>
  <si>
    <t xml:space="preserve">  8.50%</t>
  </si>
  <si>
    <t xml:space="preserve">   </t>
  </si>
  <si>
    <t>$201-300</t>
  </si>
  <si>
    <t>$1-200</t>
  </si>
  <si>
    <t>4481-4483</t>
  </si>
  <si>
    <t>8112-8114</t>
  </si>
  <si>
    <t xml:space="preserve">    Licenses and Fees</t>
  </si>
  <si>
    <r>
      <t xml:space="preserve">1 </t>
    </r>
    <r>
      <rPr>
        <i/>
        <sz val="11"/>
        <rFont val="Times New Roman"/>
        <family val="1"/>
      </rPr>
      <t>Detail may not add to total due to rounding.</t>
    </r>
  </si>
  <si>
    <t>Liability Range</t>
  </si>
  <si>
    <t xml:space="preserve"> LCB</t>
  </si>
  <si>
    <t>Taxable Income by County</t>
  </si>
  <si>
    <t>Suspended</t>
  </si>
  <si>
    <t>MCRT/IFTA</t>
  </si>
  <si>
    <t>Selected Transfers from the General Fund</t>
  </si>
  <si>
    <t>Total--Transfers from General Fund</t>
  </si>
  <si>
    <t xml:space="preserve">  Veh. Code Fines Clearing</t>
  </si>
  <si>
    <t>Ten Year Revenues as Percent of General Fund Total - For Fiscal Year Ending June 30</t>
  </si>
  <si>
    <t>Ten Year Revenues as Percent of Motor License Fund Total - For Fiscal Year Ending June 30</t>
  </si>
  <si>
    <t>Powerplay</t>
  </si>
  <si>
    <t>$0</t>
  </si>
  <si>
    <t>-</t>
  </si>
  <si>
    <r>
      <t xml:space="preserve">General Fund Refunds of Taxes </t>
    </r>
    <r>
      <rPr>
        <vertAlign val="superscript"/>
        <sz val="12"/>
        <rFont val="Times New Roman"/>
        <family val="1"/>
      </rPr>
      <t>1</t>
    </r>
  </si>
  <si>
    <r>
      <t xml:space="preserve">Corporate Net Income Tax Liability Distribution </t>
    </r>
    <r>
      <rPr>
        <vertAlign val="superscript"/>
        <sz val="12"/>
        <rFont val="Times New Roman"/>
        <family val="1"/>
      </rPr>
      <t>1</t>
    </r>
  </si>
  <si>
    <r>
      <t xml:space="preserve">Inheritance and Estate Tax Collections by County </t>
    </r>
    <r>
      <rPr>
        <vertAlign val="superscript"/>
        <sz val="12"/>
        <rFont val="Times New Roman"/>
        <family val="1"/>
      </rPr>
      <t>1</t>
    </r>
  </si>
  <si>
    <r>
      <t xml:space="preserve">Realty Transfer Tax Collections by County </t>
    </r>
    <r>
      <rPr>
        <vertAlign val="superscript"/>
        <sz val="12"/>
        <rFont val="Times New Roman"/>
        <family val="1"/>
      </rPr>
      <t>1</t>
    </r>
  </si>
  <si>
    <r>
      <t xml:space="preserve">Ten Year Motor License Fund Growth Rates - For Fiscal Year Ending June 30 </t>
    </r>
    <r>
      <rPr>
        <vertAlign val="superscript"/>
        <sz val="12"/>
        <rFont val="Times New Roman"/>
        <family val="1"/>
      </rPr>
      <t>1</t>
    </r>
  </si>
  <si>
    <r>
      <t xml:space="preserve">Miscellaneous </t>
    </r>
    <r>
      <rPr>
        <vertAlign val="superscript"/>
        <sz val="12"/>
        <rFont val="Times New Roman"/>
        <family val="1"/>
      </rPr>
      <t>2</t>
    </r>
  </si>
  <si>
    <r>
      <t xml:space="preserve">Motor License Fund Refund of Taxes </t>
    </r>
    <r>
      <rPr>
        <vertAlign val="superscript"/>
        <sz val="12"/>
        <rFont val="Times New Roman"/>
        <family val="1"/>
      </rPr>
      <t>1</t>
    </r>
  </si>
  <si>
    <r>
      <t xml:space="preserve">Ten Year Lottery Fund Prizes And Benefits - By Type of Benefit </t>
    </r>
    <r>
      <rPr>
        <vertAlign val="superscript"/>
        <sz val="14"/>
        <rFont val="Times New Roman"/>
        <family val="1"/>
      </rPr>
      <t>1</t>
    </r>
  </si>
  <si>
    <t>Corporate Net Income Tax Cash Payments - By Business Type (NAICS)</t>
  </si>
  <si>
    <t>Construction</t>
  </si>
  <si>
    <t>Accommodation and Foodservices</t>
  </si>
  <si>
    <t>Finance and Insurance</t>
  </si>
  <si>
    <t>Real Estate and Rental and Leasing</t>
  </si>
  <si>
    <t>Management of Companies and Enterprises</t>
  </si>
  <si>
    <t>Transportation and Warehousing</t>
  </si>
  <si>
    <t>Information</t>
  </si>
  <si>
    <t>Professional, Scientific, and Technical Services</t>
  </si>
  <si>
    <t>Education Services</t>
  </si>
  <si>
    <t>Health Care and Social Assistance</t>
  </si>
  <si>
    <t>Arts, Entertainment, and Recreation</t>
  </si>
  <si>
    <t>Other Services</t>
  </si>
  <si>
    <t>Capital Stock/Franchise Tax Cash Payments - By Business Type (NAICS)</t>
  </si>
  <si>
    <t>Raffle</t>
  </si>
  <si>
    <r>
      <t xml:space="preserve">Unclassified </t>
    </r>
    <r>
      <rPr>
        <vertAlign val="superscript"/>
        <sz val="12"/>
        <rFont val="Times New Roman"/>
        <family val="1"/>
      </rPr>
      <t>2</t>
    </r>
  </si>
  <si>
    <r>
      <t xml:space="preserve">Northampton </t>
    </r>
    <r>
      <rPr>
        <vertAlign val="superscript"/>
        <sz val="12"/>
        <rFont val="Times New Roman"/>
        <family val="1"/>
      </rPr>
      <t>3</t>
    </r>
  </si>
  <si>
    <t>L C B</t>
  </si>
  <si>
    <t>NAICS</t>
  </si>
  <si>
    <t>Agriculture and Mining</t>
  </si>
  <si>
    <t>Agriculture, Forestry, Fishing, and Hunting</t>
  </si>
  <si>
    <t>211-213</t>
  </si>
  <si>
    <t>Electric Power Generation, Transmission, &amp; Distr.</t>
  </si>
  <si>
    <t>Natural Gas Distribution</t>
  </si>
  <si>
    <t>Water, Sewage, and Other Systems</t>
  </si>
  <si>
    <t>311-312</t>
  </si>
  <si>
    <t>Food, Beverage, and Tobacco Manufacturing</t>
  </si>
  <si>
    <t>313-316</t>
  </si>
  <si>
    <t xml:space="preserve">Textile, Textile Products, Apparel, &amp; Leather </t>
  </si>
  <si>
    <t>321-322</t>
  </si>
  <si>
    <t>Wood Product and Paper Manufacturing</t>
  </si>
  <si>
    <t>Printing and Related Support Activities</t>
  </si>
  <si>
    <t>324-326</t>
  </si>
  <si>
    <t>Nonmetallic Mineral Product Manufacturing</t>
  </si>
  <si>
    <t>331-332</t>
  </si>
  <si>
    <t>Machinery Manufacturing</t>
  </si>
  <si>
    <t>334-335</t>
  </si>
  <si>
    <t>Computer/Electronic/Electrical Product Mfg.</t>
  </si>
  <si>
    <t>Transportation Equipment Manufacturing</t>
  </si>
  <si>
    <t>337-339</t>
  </si>
  <si>
    <t>Furniture, Medical Supply, and Miscellaneous</t>
  </si>
  <si>
    <t>Merchant Wholesalers, Durable Goods</t>
  </si>
  <si>
    <t>Merchant Wholesalers, Nondurable Goods</t>
  </si>
  <si>
    <t>Wholesale Electronic Markets &amp; Agents &amp; Brokers</t>
  </si>
  <si>
    <t>Automotive Dealers</t>
  </si>
  <si>
    <t>Automobile Dealers</t>
  </si>
  <si>
    <t>Other Motor Vehicle Dealers</t>
  </si>
  <si>
    <t>Automotive Parts, Accessories and Tires Dealers</t>
  </si>
  <si>
    <t>Furniture and Appliance Accessory Stores</t>
  </si>
  <si>
    <t>Furniture Stores</t>
  </si>
  <si>
    <t>Home Furnishings Store</t>
  </si>
  <si>
    <t>Electronics and Appliances Stores</t>
  </si>
  <si>
    <t xml:space="preserve">Building Materials  </t>
  </si>
  <si>
    <t>Building Materials and Supplies Dealer</t>
  </si>
  <si>
    <t>Lawn and Garden Equipment and Supplies Stores</t>
  </si>
  <si>
    <t xml:space="preserve">- Data Continued on Next Page - </t>
  </si>
  <si>
    <t>Food and Beverage Stores</t>
  </si>
  <si>
    <t>Grocery Stores</t>
  </si>
  <si>
    <t>Specialty Food Stores</t>
  </si>
  <si>
    <t>Beer, Wine and Liquor Stores</t>
  </si>
  <si>
    <t>Other Retail</t>
  </si>
  <si>
    <t>Health and Personal Care Stores</t>
  </si>
  <si>
    <t>Gasoline Stations</t>
  </si>
  <si>
    <t>Clothing and Clothing Accessories Stores</t>
  </si>
  <si>
    <t>Sporting Goods, Hobby, Book, and Music Stores</t>
  </si>
  <si>
    <t>Department Stores</t>
  </si>
  <si>
    <t>Other General Merchandise Stores</t>
  </si>
  <si>
    <t>Miscellaneous Store Retailers</t>
  </si>
  <si>
    <t>Electronic Shopping</t>
  </si>
  <si>
    <t>Vending Machine Operators</t>
  </si>
  <si>
    <t>Direct Selling Establishments</t>
  </si>
  <si>
    <t>48-49</t>
  </si>
  <si>
    <t>Transportation, Delivery, and Warehousing</t>
  </si>
  <si>
    <t>Services</t>
  </si>
  <si>
    <t>511-517</t>
  </si>
  <si>
    <t>518-519</t>
  </si>
  <si>
    <t>Professional, Scientific and Technical Services</t>
  </si>
  <si>
    <t>Admin.  Support and Waste Mgmt. and Remediation Services</t>
  </si>
  <si>
    <t>Educational Services</t>
  </si>
  <si>
    <t>Arts, Entertainment and Recreation Services</t>
  </si>
  <si>
    <t>Food Services and Drinking Places</t>
  </si>
  <si>
    <t>Automotive Repair and Maintenance</t>
  </si>
  <si>
    <t>Repair and Maintenance (except Automotive)</t>
  </si>
  <si>
    <t>Personal and Laundry Services</t>
  </si>
  <si>
    <t>Private Households (Maids, Butlers, Gardeners, etc.)</t>
  </si>
  <si>
    <t>Business Filers by Tax Year</t>
  </si>
  <si>
    <t>Tax Year</t>
  </si>
  <si>
    <t>C Corporations</t>
  </si>
  <si>
    <t>S Corporations</t>
  </si>
  <si>
    <t>LLCs or Business Trusts</t>
  </si>
  <si>
    <t>Partnerships</t>
  </si>
  <si>
    <r>
      <t xml:space="preserve">Philadelphia </t>
    </r>
    <r>
      <rPr>
        <vertAlign val="superscript"/>
        <sz val="12"/>
        <rFont val="Times New Roman"/>
        <family val="1"/>
      </rPr>
      <t>2</t>
    </r>
  </si>
  <si>
    <r>
      <t xml:space="preserve">Allegheny </t>
    </r>
    <r>
      <rPr>
        <vertAlign val="superscript"/>
        <sz val="12"/>
        <rFont val="Times New Roman"/>
        <family val="1"/>
      </rPr>
      <t>2</t>
    </r>
  </si>
  <si>
    <r>
      <t xml:space="preserve">Lehigh </t>
    </r>
    <r>
      <rPr>
        <vertAlign val="superscript"/>
        <sz val="12"/>
        <rFont val="Times New Roman"/>
        <family val="1"/>
      </rPr>
      <t>3</t>
    </r>
  </si>
  <si>
    <t xml:space="preserve">Ten Year Gross Lottery Sales - Fiscal Year Ending June 30 </t>
  </si>
  <si>
    <t>By Type of Game</t>
  </si>
  <si>
    <t xml:space="preserve">$1 - 999 </t>
  </si>
  <si>
    <t xml:space="preserve">$1,000 - 2,999 </t>
  </si>
  <si>
    <t xml:space="preserve">$3,000 - 4,999 </t>
  </si>
  <si>
    <t xml:space="preserve">$5,000 - 6,999 </t>
  </si>
  <si>
    <t xml:space="preserve">$7,000 - 8,999 </t>
  </si>
  <si>
    <t xml:space="preserve">$9,000 - 10,999 </t>
  </si>
  <si>
    <t xml:space="preserve">$11,000 - 12,999 </t>
  </si>
  <si>
    <t xml:space="preserve">$13,000 - 14,999 </t>
  </si>
  <si>
    <t xml:space="preserve">$15,000 - 16,999 </t>
  </si>
  <si>
    <t xml:space="preserve">$17,000 - 18,999 </t>
  </si>
  <si>
    <t xml:space="preserve">$19,000 - 21,999 </t>
  </si>
  <si>
    <t xml:space="preserve">$22,000 - 24,999 </t>
  </si>
  <si>
    <t xml:space="preserve">$25,000 - 29,999 </t>
  </si>
  <si>
    <t xml:space="preserve">$30,000 - 34,999 </t>
  </si>
  <si>
    <t xml:space="preserve">$35,000 - 39,999 </t>
  </si>
  <si>
    <t xml:space="preserve">$40,000 - 49,999 </t>
  </si>
  <si>
    <t xml:space="preserve">$50,000 - 74,999 </t>
  </si>
  <si>
    <t xml:space="preserve">$75,000 - 99,999 </t>
  </si>
  <si>
    <t>N/A</t>
  </si>
  <si>
    <t>Treasure Hunt</t>
  </si>
  <si>
    <t>Medicare</t>
  </si>
  <si>
    <t>Assistance</t>
  </si>
  <si>
    <t xml:space="preserve">  PA Turnpike Commission</t>
  </si>
  <si>
    <t>$ 40 million</t>
  </si>
  <si>
    <t>Public Transportation Assistance Fund &amp;</t>
  </si>
  <si>
    <t>Public Transportation Assistance Fund (PTAF)</t>
  </si>
  <si>
    <t>Public Transportation Trust Fund (PTTF)</t>
  </si>
  <si>
    <t>Growth in Total Selected Receipts</t>
  </si>
  <si>
    <t xml:space="preserve">    Annual</t>
  </si>
  <si>
    <t xml:space="preserve">    Quarterly</t>
  </si>
  <si>
    <t xml:space="preserve">      Treasury</t>
  </si>
  <si>
    <t xml:space="preserve">      Escheats</t>
  </si>
  <si>
    <t xml:space="preserve">      Other Miscellaneous</t>
  </si>
  <si>
    <r>
      <t>Public Transportation Trust Fund</t>
    </r>
    <r>
      <rPr>
        <vertAlign val="superscript"/>
        <sz val="12"/>
        <rFont val="Times New Roman"/>
        <family val="1"/>
      </rPr>
      <t xml:space="preserve"> </t>
    </r>
  </si>
  <si>
    <t xml:space="preserve"> Median Taxable Income per Return (Includes Joint Returns)</t>
  </si>
  <si>
    <t>Petroleum, Coal, Chemical, and Plastics Mfg.</t>
  </si>
  <si>
    <t>Primary Metal and Fabricated Metal Product Mfg,</t>
  </si>
  <si>
    <t>Publishing &amp; Broadcasting (except Internet), &amp; Telecom.</t>
  </si>
  <si>
    <t>Data Processing, Hosting and Other Information Srvcs.</t>
  </si>
  <si>
    <t>Religious, Grantmaking, Civic, Professional, &amp;  Orgs.</t>
  </si>
  <si>
    <t>Megaplier</t>
  </si>
  <si>
    <r>
      <t xml:space="preserve">1991 </t>
    </r>
    <r>
      <rPr>
        <vertAlign val="superscript"/>
        <sz val="14"/>
        <rFont val="Times New Roman"/>
        <family val="1"/>
      </rPr>
      <t>1</t>
    </r>
  </si>
  <si>
    <t>1998</t>
  </si>
  <si>
    <t>1999</t>
  </si>
  <si>
    <t>2000</t>
  </si>
  <si>
    <t>2001</t>
  </si>
  <si>
    <t>2004</t>
  </si>
  <si>
    <t>2005</t>
  </si>
  <si>
    <t>2006</t>
  </si>
  <si>
    <t>2007</t>
  </si>
  <si>
    <t xml:space="preserve">  Table Games</t>
  </si>
  <si>
    <r>
      <t xml:space="preserve">1  </t>
    </r>
    <r>
      <rPr>
        <i/>
        <sz val="9"/>
        <rFont val="Times New Roman"/>
        <family val="1"/>
      </rPr>
      <t>Refund numbers reflect amounts recorded by the Department of Revenue in the executive authorization of refunds.</t>
    </r>
  </si>
  <si>
    <r>
      <t xml:space="preserve">2  </t>
    </r>
    <r>
      <rPr>
        <i/>
        <sz val="9"/>
        <rFont val="Times New Roman"/>
        <family val="1"/>
      </rPr>
      <t>Includes refunds for truck refrigeration units.</t>
    </r>
  </si>
  <si>
    <r>
      <t xml:space="preserve">1  </t>
    </r>
    <r>
      <rPr>
        <i/>
        <sz val="9"/>
        <rFont val="Times New Roman"/>
        <family val="1"/>
      </rPr>
      <t>Refer to the Tax Compendium for legislation affecting the Public Transportation Assistance Fund and the Public Transportation Trust Fund.</t>
    </r>
  </si>
  <si>
    <r>
      <t xml:space="preserve">2  </t>
    </r>
    <r>
      <rPr>
        <i/>
        <sz val="9"/>
        <rFont val="Times New Roman"/>
        <family val="1"/>
      </rPr>
      <t>Details may not add to totals due to rounding.</t>
    </r>
  </si>
  <si>
    <r>
      <t xml:space="preserve">1  </t>
    </r>
    <r>
      <rPr>
        <i/>
        <sz val="11"/>
        <rFont val="Times New Roman"/>
        <family val="1"/>
      </rPr>
      <t>0.25 mill dedicated to the Lottery Fund.</t>
    </r>
  </si>
  <si>
    <r>
      <t xml:space="preserve">2  </t>
    </r>
    <r>
      <rPr>
        <i/>
        <sz val="11"/>
        <rFont val="Times New Roman"/>
        <family val="1"/>
      </rPr>
      <t>Beginning in fiscal year 2002-03, the transfer to the Hazardous Sites Cleanup Fund is suspended until the expected ending balance in the fund  is less than $5 million.</t>
    </r>
  </si>
  <si>
    <r>
      <t xml:space="preserve">1  </t>
    </r>
    <r>
      <rPr>
        <i/>
        <sz val="10"/>
        <rFont val="Times New Roman"/>
        <family val="1"/>
      </rPr>
      <t xml:space="preserve">These data are not directly comparable to Treasury deposits.  Amounts are based on remittances made by the Recorder of Deeds for each county and processed during the fiscal year beginning on July 1 and ending on June 30.  </t>
    </r>
  </si>
  <si>
    <t>Limited Liability Companies (LLCs) that are either formed under Pennsylvania law or that have Pennsylvania nexus and that file federal tax partnership returns are required to file both a corporate tax return to report capital stock and franchise tax and a Pennsylvania partnership return.  LLCs that filed both returns are shown as LLCs in this table and are not included in the partnership count.</t>
  </si>
  <si>
    <t>C Corporations include limited liability companies that elect to be taxed as a C Corporation for federal income tax purposes as well as S Corporations with taxable built-in gains.</t>
  </si>
  <si>
    <t>2011-12</t>
  </si>
  <si>
    <r>
      <t xml:space="preserve">Domestic Casualty </t>
    </r>
    <r>
      <rPr>
        <vertAlign val="superscript"/>
        <sz val="14"/>
        <rFont val="Times New Roman"/>
        <family val="1"/>
      </rPr>
      <t>2</t>
    </r>
  </si>
  <si>
    <r>
      <t xml:space="preserve">Domestic Fire </t>
    </r>
    <r>
      <rPr>
        <vertAlign val="superscript"/>
        <sz val="14"/>
        <rFont val="Times New Roman"/>
        <family val="1"/>
      </rPr>
      <t>3</t>
    </r>
  </si>
  <si>
    <r>
      <t xml:space="preserve">2002 - 2003 </t>
    </r>
    <r>
      <rPr>
        <vertAlign val="superscript"/>
        <sz val="14"/>
        <rFont val="Times New Roman"/>
        <family val="1"/>
      </rPr>
      <t>2</t>
    </r>
  </si>
  <si>
    <r>
      <t xml:space="preserve">2008 - 2011 </t>
    </r>
    <r>
      <rPr>
        <vertAlign val="superscript"/>
        <sz val="14"/>
        <rFont val="Times New Roman"/>
        <family val="1"/>
      </rPr>
      <t>3</t>
    </r>
  </si>
  <si>
    <t>Total Selected Receipts</t>
  </si>
  <si>
    <r>
      <t>1</t>
    </r>
    <r>
      <rPr>
        <i/>
        <sz val="10"/>
        <rFont val="Times New Roman"/>
        <family val="1"/>
      </rPr>
      <t xml:space="preserve"> These data are not directly comparable to Treasury deposits.  These data are based on remittances made by the Register of Wills for each county and processed during the fiscal year beginning on July 1 and ending on June 30.</t>
    </r>
  </si>
  <si>
    <r>
      <t xml:space="preserve">2 </t>
    </r>
    <r>
      <rPr>
        <i/>
        <sz val="10"/>
        <rFont val="Times New Roman"/>
        <family val="1"/>
      </rPr>
      <t>The unclassified category includes out of state and unidentified Inheritance and Estate Tax collections.</t>
    </r>
  </si>
  <si>
    <t>Mix &amp; Match</t>
  </si>
  <si>
    <r>
      <t xml:space="preserve">1 </t>
    </r>
    <r>
      <rPr>
        <i/>
        <sz val="11"/>
        <rFont val="Times New Roman"/>
        <family val="1"/>
      </rPr>
      <t>Expenditures and encumbrances as of June 30.  These amounts represent entire expenditures from the Lottery Fund for these programs and may not represent total expenditures by the Commonwealth.</t>
    </r>
  </si>
  <si>
    <r>
      <t>1</t>
    </r>
    <r>
      <rPr>
        <i/>
        <sz val="10"/>
        <rFont val="Times New Roman"/>
        <family val="1"/>
      </rPr>
      <t xml:space="preserve"> The North American Industry Classification System (NAICS) data were previously reported under the Standard Industrial Classification (SIC).  Therefore, the industry data shown are not comparable with previous publications reported according to SIC.  Likewise, the sales tax data presented above are reported using the 2012 NAICS definitions and are not comparable to previous reports based on the 2007, 2002, or 1997 NAICS definitions.  These data are organized by the major industrial activity of the vendor and do not represent sales by product type.  These data are based on remittances made with tax returns processed during the fiscal year beginning on July 1 and ending on June 30.  Details may not add to totals due to rounding.</t>
    </r>
  </si>
  <si>
    <t xml:space="preserve">Accomodation </t>
  </si>
  <si>
    <r>
      <t>1</t>
    </r>
    <r>
      <rPr>
        <i/>
        <sz val="10"/>
        <rFont val="Times New Roman"/>
        <family val="1"/>
      </rPr>
      <t xml:space="preserve"> The county data represent sales and use tax collections by county of vehicle registration.  These data are based on remittances processed during the fiscal year beginning on July 1 and ending on June 30.  Details may not add to totals due to rounding.</t>
    </r>
  </si>
  <si>
    <r>
      <t>2</t>
    </r>
    <r>
      <rPr>
        <i/>
        <sz val="10"/>
        <rFont val="Times New Roman"/>
        <family val="1"/>
      </rPr>
      <t xml:space="preserve"> The data for Allegheny and Philadelphia counties do not represent collections from sales subject to local sales and use tax.</t>
    </r>
  </si>
  <si>
    <r>
      <t>Capital Stock and Franchise Tax Liability Distribution</t>
    </r>
    <r>
      <rPr>
        <sz val="14"/>
        <rFont val="Times New Roman"/>
        <family val="1"/>
      </rPr>
      <t xml:space="preserve"> </t>
    </r>
    <r>
      <rPr>
        <vertAlign val="superscript"/>
        <sz val="14"/>
        <rFont val="Times New Roman"/>
        <family val="1"/>
      </rPr>
      <t>2</t>
    </r>
  </si>
  <si>
    <r>
      <t>Ten Year General Fund Cash Growth Rates - For Fiscal Year Ending June 30</t>
    </r>
    <r>
      <rPr>
        <sz val="16"/>
        <rFont val="Times New Roman"/>
        <family val="1"/>
      </rPr>
      <t xml:space="preserve"> </t>
    </r>
    <r>
      <rPr>
        <vertAlign val="superscript"/>
        <sz val="16"/>
        <rFont val="Times New Roman"/>
        <family val="1"/>
      </rPr>
      <t>1</t>
    </r>
  </si>
  <si>
    <r>
      <t>Public Transportation Trust Fund - Selected Receipts</t>
    </r>
    <r>
      <rPr>
        <vertAlign val="superscript"/>
        <sz val="14"/>
        <rFont val="Times New Roman"/>
        <family val="1"/>
      </rPr>
      <t xml:space="preserve"> 1</t>
    </r>
  </si>
  <si>
    <r>
      <t>2015</t>
    </r>
    <r>
      <rPr>
        <vertAlign val="superscript"/>
        <sz val="14"/>
        <rFont val="Times New Roman"/>
        <family val="1"/>
      </rPr>
      <t xml:space="preserve"> 4</t>
    </r>
  </si>
  <si>
    <t>2013-14</t>
  </si>
  <si>
    <t xml:space="preserve">$100,000 - 149,999 </t>
  </si>
  <si>
    <t xml:space="preserve">$150,000 - 249,000 </t>
  </si>
  <si>
    <t xml:space="preserve">$250,000 or MORE </t>
  </si>
  <si>
    <t xml:space="preserve">  Act 89 OCFT - Fuels</t>
  </si>
  <si>
    <t xml:space="preserve">  Act 89 OCFT - Liquid Fuels</t>
  </si>
  <si>
    <r>
      <t xml:space="preserve">1  </t>
    </r>
    <r>
      <rPr>
        <i/>
        <sz val="10"/>
        <rFont val="Times New Roman"/>
        <family val="1"/>
      </rPr>
      <t>Unusual growth rates may result from changes in the tax rate and/or base.  Please refer to the Tax Compendium for statutory changes.  "NA" denotes that the growth rate cannot be calculated due to a zero in the calculation.  "-" denotes that the revenue source was not in existence.</t>
    </r>
  </si>
  <si>
    <t>Prizes</t>
  </si>
  <si>
    <t>Agriculture, Forestry, Fishing and Hunting</t>
  </si>
  <si>
    <t>Adminstrative and Support, Waste Management and Remediation Services</t>
  </si>
  <si>
    <r>
      <t xml:space="preserve">3  </t>
    </r>
    <r>
      <rPr>
        <i/>
        <sz val="11"/>
        <rFont val="Times New Roman"/>
        <family val="1"/>
      </rPr>
      <t>Beginning in fiscal year 2008-09, the transfer to the HSCF is $40 million.  If Capital Stock/Franchise Tax collections are less than $40 million, then all monies are transferred to HSCF.</t>
    </r>
  </si>
  <si>
    <t>Rate in Mills</t>
  </si>
  <si>
    <t>2014-15</t>
  </si>
  <si>
    <r>
      <t xml:space="preserve">Miscellaneous </t>
    </r>
    <r>
      <rPr>
        <vertAlign val="superscript"/>
        <sz val="12"/>
        <rFont val="Times New Roman"/>
        <family val="1"/>
      </rPr>
      <t>1</t>
    </r>
  </si>
  <si>
    <r>
      <t xml:space="preserve">1  </t>
    </r>
    <r>
      <rPr>
        <i/>
        <sz val="9"/>
        <rFont val="Times New Roman"/>
        <family val="1"/>
      </rPr>
      <t xml:space="preserve">Miscellaneous includes collection of delinquent Inheritance Tax, Realty Transfer Tax, and miscellaneous collections. </t>
    </r>
  </si>
  <si>
    <r>
      <t xml:space="preserve">Insurance Premium Taxes - By Source of Tax </t>
    </r>
    <r>
      <rPr>
        <vertAlign val="superscript"/>
        <sz val="14"/>
        <rFont val="Times New Roman"/>
        <family val="1"/>
      </rPr>
      <t>1, 2</t>
    </r>
  </si>
  <si>
    <r>
      <rPr>
        <i/>
        <vertAlign val="superscript"/>
        <sz val="12"/>
        <rFont val="Times New Roman"/>
        <family val="1"/>
      </rPr>
      <t>1</t>
    </r>
    <r>
      <rPr>
        <i/>
        <sz val="12"/>
        <rFont val="Times New Roman"/>
        <family val="1"/>
      </rPr>
      <t xml:space="preserve">The amounts reported above are allocated to an insurance type based on how an insurance company is registered with the Pennsylvania Insurance Department. To the extent that some companies register as one type of insurer but are licensed by the Insurance Department to sell multiple types of insurance, the amounts may include taxes on other insurance types. </t>
    </r>
  </si>
  <si>
    <r>
      <rPr>
        <i/>
        <vertAlign val="superscript"/>
        <sz val="12"/>
        <rFont val="Times New Roman"/>
        <family val="1"/>
      </rPr>
      <t>2</t>
    </r>
    <r>
      <rPr>
        <i/>
        <sz val="12"/>
        <rFont val="Times New Roman"/>
        <family val="1"/>
      </rPr>
      <t>The total deposits are correct.  However, due to uncertainty about the validity of recorded revenue codes for the corporations making payments, an unknown amount of distortion may be present in the distributed data.</t>
    </r>
  </si>
  <si>
    <r>
      <t xml:space="preserve">Pick 3 </t>
    </r>
    <r>
      <rPr>
        <vertAlign val="superscript"/>
        <sz val="11"/>
        <rFont val="Times New Roman"/>
        <family val="1"/>
      </rPr>
      <t>1</t>
    </r>
  </si>
  <si>
    <r>
      <t xml:space="preserve">Pick 4 </t>
    </r>
    <r>
      <rPr>
        <vertAlign val="superscript"/>
        <sz val="11"/>
        <rFont val="Times New Roman"/>
        <family val="1"/>
      </rPr>
      <t>1</t>
    </r>
    <r>
      <rPr>
        <sz val="10"/>
        <color theme="1"/>
        <rFont val="Arial"/>
        <family val="2"/>
      </rPr>
      <t/>
    </r>
  </si>
  <si>
    <r>
      <t>Powerball</t>
    </r>
    <r>
      <rPr>
        <vertAlign val="superscript"/>
        <sz val="11"/>
        <rFont val="Times New Roman"/>
        <family val="1"/>
      </rPr>
      <t xml:space="preserve"> 2</t>
    </r>
  </si>
  <si>
    <r>
      <t xml:space="preserve">Pick 5 </t>
    </r>
    <r>
      <rPr>
        <vertAlign val="superscript"/>
        <sz val="11"/>
        <rFont val="Times New Roman"/>
        <family val="1"/>
      </rPr>
      <t>1</t>
    </r>
    <r>
      <rPr>
        <sz val="10"/>
        <color theme="1"/>
        <rFont val="Arial"/>
        <family val="2"/>
      </rPr>
      <t/>
    </r>
  </si>
  <si>
    <r>
      <t>1</t>
    </r>
    <r>
      <rPr>
        <i/>
        <sz val="11"/>
        <rFont val="Times New Roman"/>
        <family val="1"/>
      </rPr>
      <t xml:space="preserve"> In FY 2015, the Daily Number was renamed Pick 3, Big Four was renamed Pick 4, and Quinto was renamed Pick 5.</t>
    </r>
  </si>
  <si>
    <t>$ 0 million</t>
  </si>
  <si>
    <t>0.00</t>
  </si>
  <si>
    <r>
      <t>1</t>
    </r>
    <r>
      <rPr>
        <i/>
        <sz val="9"/>
        <rFont val="Times New Roman"/>
        <family val="1"/>
      </rPr>
      <t>C Corporations, including limited liability companies that elect to be taxed as a C corporation for federal income tax purposes, are subject to the Corporate Net Income tax.</t>
    </r>
  </si>
  <si>
    <r>
      <t>2</t>
    </r>
    <r>
      <rPr>
        <i/>
        <sz val="9"/>
        <rFont val="Times New Roman"/>
        <family val="1"/>
      </rPr>
      <t>C corporations, S corporations, limited liability companies, and business trusts are subject to the Capital Stock and Franchise tax.</t>
    </r>
  </si>
  <si>
    <t>Notes:</t>
  </si>
  <si>
    <r>
      <t>Sales Tax Remittances By County</t>
    </r>
    <r>
      <rPr>
        <b/>
        <vertAlign val="superscript"/>
        <sz val="14"/>
        <rFont val="Times New Roman"/>
        <family val="1"/>
      </rPr>
      <t>1</t>
    </r>
  </si>
  <si>
    <t>($ in thousands)</t>
  </si>
  <si>
    <r>
      <t>Miscellaneous</t>
    </r>
    <r>
      <rPr>
        <vertAlign val="superscript"/>
        <sz val="12"/>
        <rFont val="Times New Roman"/>
        <family val="1"/>
      </rPr>
      <t>3</t>
    </r>
  </si>
  <si>
    <r>
      <t>Motor Vehicle</t>
    </r>
    <r>
      <rPr>
        <vertAlign val="superscript"/>
        <sz val="12"/>
        <rFont val="Times New Roman"/>
        <family val="1"/>
      </rPr>
      <t>4</t>
    </r>
  </si>
  <si>
    <r>
      <t xml:space="preserve">Motor Vehicle Sales Tax Remittances by County </t>
    </r>
    <r>
      <rPr>
        <vertAlign val="superscript"/>
        <sz val="14"/>
        <rFont val="Times New Roman"/>
        <family val="1"/>
      </rPr>
      <t>1</t>
    </r>
  </si>
  <si>
    <t>2015-16</t>
  </si>
  <si>
    <t xml:space="preserve">Liquid Fuels </t>
  </si>
  <si>
    <t xml:space="preserve">Motor Carriers </t>
  </si>
  <si>
    <r>
      <t xml:space="preserve">4  </t>
    </r>
    <r>
      <rPr>
        <i/>
        <sz val="11"/>
        <rFont val="Times New Roman"/>
        <family val="1"/>
      </rPr>
      <t xml:space="preserve">The Capital Stock/Franchise Tax rate phase-out was slowed for tax year 2014 and 2015.  The tax has been eliminated for tax year 2016 and forward.   </t>
    </r>
  </si>
  <si>
    <r>
      <rPr>
        <i/>
        <vertAlign val="superscript"/>
        <sz val="10"/>
        <rFont val="Times New Roman"/>
        <family val="1"/>
      </rPr>
      <t>1</t>
    </r>
    <r>
      <rPr>
        <i/>
        <sz val="10"/>
        <rFont val="Times New Roman"/>
        <family val="1"/>
      </rPr>
      <t xml:space="preserve">  The county data represent sales and use tax collections by county of remittance and do not represent sales and use tax by county of sale.  These data are based on remittances made with tax returns processed during the fiscal year beginning on July 1 and ending on June 30.  Details may not add to totals due to rounding. </t>
    </r>
  </si>
  <si>
    <r>
      <rPr>
        <i/>
        <vertAlign val="superscript"/>
        <sz val="10"/>
        <rFont val="Times New Roman"/>
        <family val="1"/>
      </rPr>
      <t>2</t>
    </r>
    <r>
      <rPr>
        <i/>
        <sz val="10"/>
        <rFont val="Times New Roman"/>
        <family val="1"/>
      </rPr>
      <t xml:space="preserve"> The data for Allegheny and Philadelphia counties do not represent collections from sales subject to local sales and use tax.</t>
    </r>
  </si>
  <si>
    <r>
      <rPr>
        <i/>
        <vertAlign val="superscript"/>
        <sz val="10"/>
        <rFont val="Times New Roman"/>
        <family val="1"/>
      </rPr>
      <t>3</t>
    </r>
    <r>
      <rPr>
        <i/>
        <sz val="10"/>
        <rFont val="Times New Roman"/>
        <family val="1"/>
      </rPr>
      <t xml:space="preserve"> Miscellaneous collections include out of state, unallocated and separately remitted use tax collections.</t>
    </r>
  </si>
  <si>
    <r>
      <rPr>
        <i/>
        <vertAlign val="superscript"/>
        <sz val="10"/>
        <rFont val="Times New Roman"/>
        <family val="1"/>
      </rPr>
      <t>4</t>
    </r>
    <r>
      <rPr>
        <i/>
        <sz val="10"/>
        <rFont val="Times New Roman"/>
        <family val="1"/>
      </rPr>
      <t xml:space="preserve"> A breakdown of motor vehicle sales tax by county of vehicle registration is published on the following page.</t>
    </r>
  </si>
  <si>
    <t>Tax Year 2013</t>
  </si>
  <si>
    <t>2016-17</t>
  </si>
  <si>
    <t>Tax Year 2014</t>
  </si>
  <si>
    <t xml:space="preserve">  Other Tobacco Products</t>
  </si>
  <si>
    <r>
      <t>2</t>
    </r>
    <r>
      <rPr>
        <i/>
        <sz val="11"/>
        <rFont val="Times New Roman"/>
        <family val="1"/>
      </rPr>
      <t xml:space="preserve"> In FY 2012, the Powerball game was redesigned to offer bigger starting jackpots, better odds, and create more millionaire winners. Ticket price increased to $2. In FY 2016, the Powerball game was again redesigned to grow jackpots faster and increase the average jackpot prize won.</t>
    </r>
  </si>
  <si>
    <r>
      <t xml:space="preserve">3 </t>
    </r>
    <r>
      <rPr>
        <i/>
        <sz val="12"/>
        <rFont val="Times New Roman"/>
        <family val="1"/>
      </rPr>
      <t>The Domestic Casualty and Domestic Fire revenue codes are reduced by the transfer of funds to the Municipal Pension Aid Fund and the Fire Insurance Tax Fund, respectively, for the use of certain restricted credits by foreign casualty and foreign fire insurers.</t>
    </r>
  </si>
  <si>
    <t>Commonwealth Financing Authority</t>
  </si>
  <si>
    <t>Transit Revitalization Investment District Fund</t>
  </si>
  <si>
    <t>Housing Affordability and Rehabilitation Enhancement Fund</t>
  </si>
  <si>
    <r>
      <t xml:space="preserve">  Minor and Repealed</t>
    </r>
    <r>
      <rPr>
        <b/>
        <vertAlign val="superscript"/>
        <sz val="12"/>
        <rFont val="Times New Roman"/>
        <family val="1"/>
      </rPr>
      <t>1</t>
    </r>
  </si>
  <si>
    <r>
      <t xml:space="preserve">1  </t>
    </r>
    <r>
      <rPr>
        <i/>
        <sz val="10"/>
        <rFont val="Times New Roman"/>
        <family val="1"/>
      </rPr>
      <t>Unusual growth rates may result from changes in the tax rate and/or base.  Please refer to the Tax Compendium for statutory changes.  "NA" denotes that the growth rate cannot be calculated due to a zero in the calculation.  "--" denotes that the revenue source was not in existence.</t>
    </r>
  </si>
  <si>
    <t>2016 and beyond</t>
  </si>
  <si>
    <t xml:space="preserve">                --</t>
  </si>
  <si>
    <r>
      <rPr>
        <i/>
        <vertAlign val="superscript"/>
        <sz val="11"/>
        <rFont val="Times New Roman"/>
        <family val="1"/>
      </rPr>
      <t xml:space="preserve">2 </t>
    </r>
    <r>
      <rPr>
        <i/>
        <sz val="11"/>
        <rFont val="Times New Roman"/>
        <family val="1"/>
      </rPr>
      <t>In fiscal year 2016-17, the impact of the Hazardous Sites Cleanup Fund transfer is split proportionally between Estimated and Final Payments.</t>
    </r>
  </si>
  <si>
    <t xml:space="preserve">APR </t>
  </si>
  <si>
    <t>MAY</t>
  </si>
  <si>
    <t>JUN</t>
  </si>
  <si>
    <t>JUL</t>
  </si>
  <si>
    <t>AUG</t>
  </si>
  <si>
    <t>SEP</t>
  </si>
  <si>
    <t>OCT</t>
  </si>
  <si>
    <t>NOV</t>
  </si>
  <si>
    <t>DEC</t>
  </si>
  <si>
    <t>JAN</t>
  </si>
  <si>
    <t>FEB</t>
  </si>
  <si>
    <t>MAR</t>
  </si>
  <si>
    <t xml:space="preserve">  Selective Business - Total</t>
  </si>
  <si>
    <t xml:space="preserve">  Sales and Use - Total</t>
  </si>
  <si>
    <t xml:space="preserve">  Personal Income - Total</t>
  </si>
  <si>
    <t xml:space="preserve">  Lic, Fees &amp; Misc</t>
  </si>
  <si>
    <t xml:space="preserve">  Fines, Pen &amp; Int - Total</t>
  </si>
  <si>
    <r>
      <t xml:space="preserve">  Minor and Repealed</t>
    </r>
    <r>
      <rPr>
        <vertAlign val="superscript"/>
        <sz val="12"/>
        <rFont val="Times New Roman"/>
        <family val="1"/>
      </rPr>
      <t>1</t>
    </r>
  </si>
  <si>
    <t>--</t>
  </si>
  <si>
    <r>
      <t xml:space="preserve">  </t>
    </r>
    <r>
      <rPr>
        <b/>
        <sz val="12"/>
        <rFont val="Times New Roman"/>
        <family val="1"/>
      </rPr>
      <t>Fines, Pen &amp; Int - Total</t>
    </r>
  </si>
  <si>
    <t xml:space="preserve">  Selective Business Total</t>
  </si>
  <si>
    <t xml:space="preserve">  Sales and Use Total</t>
  </si>
  <si>
    <t xml:space="preserve">  Personal Income Total</t>
  </si>
  <si>
    <t>Capital Stock/Franchise Tax</t>
  </si>
  <si>
    <t>Cigarette Tax</t>
  </si>
  <si>
    <r>
      <t xml:space="preserve">Total </t>
    </r>
    <r>
      <rPr>
        <b/>
        <vertAlign val="superscript"/>
        <sz val="14"/>
        <rFont val="Times New Roman"/>
        <family val="1"/>
      </rPr>
      <t>1</t>
    </r>
  </si>
  <si>
    <t>Hazardous Sites Cleanup</t>
  </si>
  <si>
    <r>
      <t>Sales Tax Remittances By North American Industry Classification System</t>
    </r>
    <r>
      <rPr>
        <b/>
        <vertAlign val="superscript"/>
        <sz val="14"/>
        <rFont val="Times New Roman"/>
        <family val="1"/>
      </rPr>
      <t>1</t>
    </r>
  </si>
  <si>
    <r>
      <t>Sales Tax Remittances By North American Industry Classification System</t>
    </r>
    <r>
      <rPr>
        <vertAlign val="superscript"/>
        <sz val="14"/>
        <rFont val="Times New Roman"/>
        <family val="1"/>
      </rPr>
      <t xml:space="preserve"> 1</t>
    </r>
  </si>
  <si>
    <t xml:space="preserve">$0 </t>
  </si>
  <si>
    <r>
      <t xml:space="preserve">Taxable Income </t>
    </r>
    <r>
      <rPr>
        <vertAlign val="superscript"/>
        <sz val="12"/>
        <rFont val="Times New Roman"/>
        <family val="1"/>
      </rPr>
      <t>2</t>
    </r>
  </si>
  <si>
    <t xml:space="preserve">Tax </t>
  </si>
  <si>
    <t>APR</t>
  </si>
  <si>
    <t>Other</t>
  </si>
  <si>
    <t>Taxable</t>
  </si>
  <si>
    <t>Number Of</t>
  </si>
  <si>
    <t/>
  </si>
  <si>
    <t>Net</t>
  </si>
  <si>
    <t>Income Range</t>
  </si>
  <si>
    <t>Returns</t>
  </si>
  <si>
    <t>Compensation</t>
  </si>
  <si>
    <t>Interest</t>
  </si>
  <si>
    <t>Dividends</t>
  </si>
  <si>
    <t>Profits</t>
  </si>
  <si>
    <t>Income</t>
  </si>
  <si>
    <t>Tax</t>
  </si>
  <si>
    <r>
      <t>Number of Returns</t>
    </r>
    <r>
      <rPr>
        <vertAlign val="superscript"/>
        <sz val="12"/>
        <rFont val="Times New Roman"/>
        <family val="1"/>
      </rPr>
      <t>1</t>
    </r>
  </si>
  <si>
    <t>Sales &amp; Use Tax Transfer</t>
  </si>
  <si>
    <t>Leases, Rentals &amp; Tire Fees</t>
  </si>
  <si>
    <r>
      <t xml:space="preserve">Total </t>
    </r>
    <r>
      <rPr>
        <vertAlign val="superscript"/>
        <sz val="12"/>
        <rFont val="Times New Roman"/>
        <family val="1"/>
      </rPr>
      <t xml:space="preserve">2 </t>
    </r>
  </si>
  <si>
    <r>
      <t>1</t>
    </r>
    <r>
      <rPr>
        <i/>
        <sz val="12"/>
        <rFont val="Times New Roman"/>
        <family val="1"/>
      </rPr>
      <t xml:space="preserve">The number of returns does not include returns reporting $0 taxable income.  </t>
    </r>
  </si>
  <si>
    <r>
      <t>2</t>
    </r>
    <r>
      <rPr>
        <i/>
        <sz val="12"/>
        <rFont val="Times New Roman"/>
        <family val="1"/>
      </rPr>
      <t>Details may not add to totals due to rounding.</t>
    </r>
  </si>
  <si>
    <r>
      <t>3</t>
    </r>
    <r>
      <rPr>
        <i/>
        <sz val="12"/>
        <rFont val="Times New Roman"/>
        <family val="1"/>
      </rPr>
      <t>Includes a representative share of the city of Bethlehem.</t>
    </r>
  </si>
  <si>
    <t>2017-18</t>
  </si>
  <si>
    <t>2017-18 General Fund Revenue Collections</t>
  </si>
  <si>
    <t>Tax Year 2015</t>
  </si>
  <si>
    <t>2016 Personal Income Tax Collections</t>
  </si>
  <si>
    <t>1997 through 2016</t>
  </si>
  <si>
    <t>2016 Personal Income Tax</t>
  </si>
  <si>
    <t>2017-18 Motor License Fund Revenue Collections By Month</t>
  </si>
  <si>
    <t>Tax years 2014 and 2015 are preliminary.</t>
  </si>
  <si>
    <r>
      <t xml:space="preserve">Keno </t>
    </r>
    <r>
      <rPr>
        <vertAlign val="superscript"/>
        <sz val="11"/>
        <rFont val="Times New Roman"/>
        <family val="1"/>
      </rPr>
      <t>8</t>
    </r>
  </si>
  <si>
    <r>
      <t xml:space="preserve">iLottery </t>
    </r>
    <r>
      <rPr>
        <vertAlign val="superscript"/>
        <sz val="11"/>
        <rFont val="Times New Roman"/>
        <family val="1"/>
      </rPr>
      <t>8</t>
    </r>
  </si>
  <si>
    <r>
      <t xml:space="preserve">Megamillions </t>
    </r>
    <r>
      <rPr>
        <vertAlign val="superscript"/>
        <sz val="11"/>
        <rFont val="Times New Roman"/>
        <family val="1"/>
      </rPr>
      <t>3</t>
    </r>
  </si>
  <si>
    <r>
      <t>Match 6</t>
    </r>
    <r>
      <rPr>
        <vertAlign val="superscript"/>
        <sz val="11"/>
        <rFont val="Times New Roman"/>
        <family val="1"/>
      </rPr>
      <t xml:space="preserve"> 4</t>
    </r>
  </si>
  <si>
    <r>
      <t xml:space="preserve">Super 7 </t>
    </r>
    <r>
      <rPr>
        <vertAlign val="superscript"/>
        <sz val="11"/>
        <rFont val="Times New Roman"/>
        <family val="1"/>
      </rPr>
      <t>5</t>
    </r>
  </si>
  <si>
    <r>
      <t xml:space="preserve">Monopoly Millionaire </t>
    </r>
    <r>
      <rPr>
        <vertAlign val="superscript"/>
        <sz val="11"/>
        <rFont val="Times New Roman"/>
        <family val="1"/>
      </rPr>
      <t>6</t>
    </r>
  </si>
  <si>
    <r>
      <t xml:space="preserve">Pick 2 </t>
    </r>
    <r>
      <rPr>
        <vertAlign val="superscript"/>
        <sz val="11"/>
        <rFont val="Times New Roman"/>
        <family val="1"/>
      </rPr>
      <t>6</t>
    </r>
  </si>
  <si>
    <r>
      <t xml:space="preserve">Cash 4 Life </t>
    </r>
    <r>
      <rPr>
        <vertAlign val="superscript"/>
        <sz val="11"/>
        <rFont val="Times New Roman"/>
        <family val="1"/>
      </rPr>
      <t>6</t>
    </r>
  </si>
  <si>
    <r>
      <t xml:space="preserve">Wild Ball </t>
    </r>
    <r>
      <rPr>
        <vertAlign val="superscript"/>
        <sz val="11"/>
        <rFont val="Times New Roman"/>
        <family val="1"/>
      </rPr>
      <t>7</t>
    </r>
  </si>
  <si>
    <r>
      <t xml:space="preserve">Fast Play </t>
    </r>
    <r>
      <rPr>
        <vertAlign val="superscript"/>
        <sz val="11"/>
        <rFont val="Times New Roman"/>
        <family val="1"/>
      </rPr>
      <t>7</t>
    </r>
  </si>
  <si>
    <r>
      <rPr>
        <i/>
        <vertAlign val="superscript"/>
        <sz val="11"/>
        <rFont val="Times New Roman"/>
        <family val="1"/>
      </rPr>
      <t>3</t>
    </r>
    <r>
      <rPr>
        <i/>
        <sz val="11"/>
        <rFont val="Times New Roman"/>
        <family val="1"/>
      </rPr>
      <t xml:space="preserve"> In FY 2018, the Mega Millions game was updated to offer bigger starting jackpots, faster jackpot growth, higher secondary prizes, and better chances to win $1 million prizes.  Ticket price increased from $1 to $2.</t>
    </r>
  </si>
  <si>
    <r>
      <rPr>
        <i/>
        <vertAlign val="superscript"/>
        <sz val="11"/>
        <rFont val="Times New Roman"/>
        <family val="1"/>
      </rPr>
      <t>4</t>
    </r>
    <r>
      <rPr>
        <i/>
        <sz val="11"/>
        <rFont val="Times New Roman"/>
        <family val="1"/>
      </rPr>
      <t xml:space="preserve"> In FY 2009, the Match 6 game was discontinued; and in FY 2010, it replaced the Mix &amp; Match game. In FY 2018, Match 6 changed from twice weekly to nightly drawings.</t>
    </r>
  </si>
  <si>
    <r>
      <rPr>
        <i/>
        <vertAlign val="superscript"/>
        <sz val="11"/>
        <rFont val="Times New Roman"/>
        <family val="1"/>
      </rPr>
      <t>5</t>
    </r>
    <r>
      <rPr>
        <i/>
        <sz val="11"/>
        <rFont val="Times New Roman"/>
        <family val="1"/>
      </rPr>
      <t xml:space="preserve"> In FY 2010, the Super 7 game was discontinued.  </t>
    </r>
  </si>
  <si>
    <r>
      <t>6</t>
    </r>
    <r>
      <rPr>
        <i/>
        <sz val="11"/>
        <rFont val="Times New Roman"/>
        <family val="1"/>
      </rPr>
      <t xml:space="preserve"> In FY 2015, the following new games were added: Monopoly Millionaire, Pick 2, and Cash 4 Life.  Monopoly Millionaire was discontinued in FY 2015.</t>
    </r>
  </si>
  <si>
    <r>
      <rPr>
        <i/>
        <vertAlign val="superscript"/>
        <sz val="11"/>
        <rFont val="Times New Roman"/>
        <family val="1"/>
      </rPr>
      <t>7</t>
    </r>
    <r>
      <rPr>
        <i/>
        <sz val="11"/>
        <rFont val="Times New Roman"/>
        <family val="1"/>
      </rPr>
      <t xml:space="preserve"> In FY 2017, the Wild Ball Bonus Second-Chance Drawing option for the Pick family of games was added and the new Fast Play games were added.</t>
    </r>
  </si>
  <si>
    <r>
      <rPr>
        <i/>
        <vertAlign val="superscript"/>
        <sz val="11"/>
        <rFont val="Times New Roman"/>
        <family val="1"/>
      </rPr>
      <t>8</t>
    </r>
    <r>
      <rPr>
        <i/>
        <sz val="11"/>
        <rFont val="Times New Roman"/>
        <family val="1"/>
      </rPr>
      <t xml:space="preserve"> In FY 2018, Keno and iLottery were launched.</t>
    </r>
  </si>
  <si>
    <r>
      <rPr>
        <i/>
        <vertAlign val="superscript"/>
        <sz val="11"/>
        <rFont val="Times New Roman"/>
        <family val="1"/>
      </rPr>
      <t>3</t>
    </r>
    <r>
      <rPr>
        <i/>
        <sz val="11"/>
        <rFont val="Times New Roman"/>
        <family val="1"/>
      </rPr>
      <t xml:space="preserve"> After fiscal year 2016-17, all Capital Stock/Franchise payments are consisdered final payments.</t>
    </r>
  </si>
  <si>
    <r>
      <t xml:space="preserve">  Total </t>
    </r>
    <r>
      <rPr>
        <b/>
        <vertAlign val="superscript"/>
        <sz val="14"/>
        <rFont val="Times New Roman"/>
        <family val="1"/>
      </rPr>
      <t>1,2,3</t>
    </r>
  </si>
  <si>
    <r>
      <rPr>
        <b/>
        <vertAlign val="superscript"/>
        <sz val="11"/>
        <rFont val="Times New Roman"/>
        <family val="1"/>
      </rPr>
      <t>1</t>
    </r>
    <r>
      <rPr>
        <b/>
        <sz val="11"/>
        <rFont val="Times New Roman"/>
        <family val="1"/>
      </rPr>
      <t>Includes Other Selective Business taxes beginning July 2016 and Capital Stock and Franchise Tax beginning July 2017.</t>
    </r>
  </si>
  <si>
    <t>Local Cigarette Tax Fund</t>
  </si>
  <si>
    <r>
      <t>2016-17</t>
    </r>
    <r>
      <rPr>
        <b/>
        <vertAlign val="superscript"/>
        <sz val="12"/>
        <rFont val="Times New Roman"/>
        <family val="1"/>
      </rPr>
      <t>5</t>
    </r>
  </si>
  <si>
    <r>
      <rPr>
        <i/>
        <vertAlign val="superscript"/>
        <sz val="10"/>
        <rFont val="Times New Roman"/>
        <family val="1"/>
      </rPr>
      <t>5</t>
    </r>
    <r>
      <rPr>
        <i/>
        <sz val="10"/>
        <rFont val="Times New Roman"/>
        <family val="1"/>
      </rPr>
      <t xml:space="preserve"> Due to updates in the address field of the sales tax data, FY 2016-17 figures have been rerun to reflect current county codes.</t>
    </r>
  </si>
  <si>
    <r>
      <t xml:space="preserve">  Minor and Repealed</t>
    </r>
    <r>
      <rPr>
        <vertAlign val="superscript"/>
        <sz val="12"/>
        <rFont val="Times New Roman"/>
        <family val="1"/>
      </rPr>
      <t>2</t>
    </r>
  </si>
  <si>
    <r>
      <rPr>
        <i/>
        <vertAlign val="superscript"/>
        <sz val="10"/>
        <rFont val="Times New Roman"/>
        <family val="1"/>
      </rPr>
      <t xml:space="preserve">2  </t>
    </r>
    <r>
      <rPr>
        <i/>
        <sz val="10"/>
        <rFont val="Times New Roman"/>
        <family val="1"/>
      </rPr>
      <t>Includes Other Selective Business taxes beginning July 2016 and Capital Stock and Franchise Tax beginning July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</si>
</sst>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6" formatCode="&quot;$&quot;#,##0_);[Red]\(&quot;$&quot;#,##0\)"/>
    <numFmt numFmtId="43" formatCode="_(* #,##0.00_);_(* \(#,##0.00\);_(* &quot;-&quot;??_);_(@_)"/>
    <numFmt numFmtId="164" formatCode="General_)"/>
    <numFmt numFmtId="165" formatCode="0_)"/>
    <numFmt numFmtId="166" formatCode="0.0%"/>
    <numFmt numFmtId="167" formatCode="0.0"/>
    <numFmt numFmtId="168" formatCode="#,##0.0_);\(#,##0.0\)"/>
    <numFmt numFmtId="169" formatCode="_(* #,##0_);_(* \(#,##0\);_(* &quot;-&quot;??_);_(@_)"/>
    <numFmt numFmtId="170" formatCode="#,##0.0"/>
    <numFmt numFmtId="171" formatCode="0.00000%"/>
    <numFmt numFmtId="172" formatCode="0_);\(0\)"/>
    <numFmt numFmtId="173" formatCode="0.000000"/>
  </numFmts>
  <fonts count="47" x14ac:knownFonts="1">
    <font>
      <sz val="10"/>
      <name val="Times New Roman"/>
    </font>
    <font>
      <sz val="10"/>
      <color theme="1"/>
      <name val="Arial"/>
      <family val="2"/>
    </font>
    <font>
      <sz val="10"/>
      <name val="Times New Roman"/>
      <family val="1"/>
    </font>
    <font>
      <sz val="9"/>
      <name val="Times New Roman"/>
      <family val="1"/>
    </font>
    <font>
      <b/>
      <sz val="10"/>
      <name val="times new roman"/>
      <family val="1"/>
    </font>
    <font>
      <sz val="11"/>
      <name val="Times New Roman"/>
      <family val="1"/>
    </font>
    <font>
      <b/>
      <sz val="14"/>
      <name val="Times New Roman"/>
      <family val="1"/>
    </font>
    <font>
      <b/>
      <sz val="12"/>
      <name val="Times New Roman"/>
      <family val="1"/>
    </font>
    <font>
      <sz val="10"/>
      <name val="Times New Roman"/>
      <family val="1"/>
    </font>
    <font>
      <b/>
      <u/>
      <sz val="10"/>
      <name val="Times New Roman"/>
      <family val="1"/>
    </font>
    <font>
      <sz val="14"/>
      <name val="Times New Roman"/>
      <family val="1"/>
    </font>
    <font>
      <b/>
      <u/>
      <sz val="12"/>
      <name val="Times New Roman"/>
      <family val="1"/>
    </font>
    <font>
      <sz val="8"/>
      <name val="Times New Roman"/>
      <family val="1"/>
    </font>
    <font>
      <sz val="12"/>
      <name val="Times New Roman"/>
      <family val="1"/>
    </font>
    <font>
      <i/>
      <sz val="10"/>
      <name val="Times New Roman"/>
      <family val="1"/>
    </font>
    <font>
      <sz val="8"/>
      <name val="TIMES"/>
    </font>
    <font>
      <u/>
      <sz val="10"/>
      <name val="Times New Roman"/>
      <family val="1"/>
    </font>
    <font>
      <sz val="10"/>
      <name val="Arial"/>
      <family val="2"/>
    </font>
    <font>
      <vertAlign val="superscript"/>
      <sz val="12"/>
      <name val="Times New Roman"/>
      <family val="1"/>
    </font>
    <font>
      <i/>
      <sz val="9"/>
      <name val="Times New Roman"/>
      <family val="1"/>
    </font>
    <font>
      <i/>
      <vertAlign val="superscript"/>
      <sz val="9"/>
      <name val="Times New Roman"/>
      <family val="1"/>
    </font>
    <font>
      <b/>
      <sz val="16"/>
      <name val="Times New Roman"/>
      <family val="1"/>
    </font>
    <font>
      <sz val="16"/>
      <name val="Times New Roman"/>
      <family val="1"/>
    </font>
    <font>
      <u/>
      <sz val="14"/>
      <name val="Times New Roman"/>
      <family val="1"/>
    </font>
    <font>
      <vertAlign val="superscript"/>
      <sz val="14"/>
      <name val="Times New Roman"/>
      <family val="1"/>
    </font>
    <font>
      <i/>
      <vertAlign val="superscript"/>
      <sz val="11"/>
      <name val="Times New Roman"/>
      <family val="1"/>
    </font>
    <font>
      <i/>
      <sz val="11"/>
      <name val="Times New Roman"/>
      <family val="1"/>
    </font>
    <font>
      <b/>
      <u/>
      <sz val="11"/>
      <name val="Times New Roman"/>
      <family val="1"/>
    </font>
    <font>
      <b/>
      <sz val="11"/>
      <name val="Times New Roman"/>
      <family val="1"/>
    </font>
    <font>
      <u/>
      <sz val="11"/>
      <name val="Times New Roman"/>
      <family val="1"/>
    </font>
    <font>
      <vertAlign val="superscript"/>
      <sz val="16"/>
      <name val="Times New Roman"/>
      <family val="1"/>
    </font>
    <font>
      <i/>
      <vertAlign val="superscript"/>
      <sz val="10"/>
      <name val="Times New Roman"/>
      <family val="1"/>
    </font>
    <font>
      <b/>
      <u/>
      <sz val="14"/>
      <name val="Times New Roman"/>
      <family val="1"/>
    </font>
    <font>
      <b/>
      <u/>
      <sz val="12"/>
      <color indexed="10"/>
      <name val="Times New Roman"/>
      <family val="1"/>
    </font>
    <font>
      <i/>
      <vertAlign val="superscript"/>
      <sz val="12"/>
      <name val="Times New Roman"/>
      <family val="1"/>
    </font>
    <font>
      <i/>
      <sz val="12"/>
      <name val="Times New Roman"/>
      <family val="1"/>
    </font>
    <font>
      <vertAlign val="superscript"/>
      <sz val="11"/>
      <name val="Times New Roman"/>
      <family val="1"/>
    </font>
    <font>
      <sz val="10"/>
      <color indexed="10"/>
      <name val="Times New Roman"/>
      <family val="1"/>
    </font>
    <font>
      <sz val="12"/>
      <name val="Times New Roman"/>
      <family val="1"/>
    </font>
    <font>
      <sz val="8"/>
      <name val="Times New Roman"/>
      <family val="1"/>
    </font>
    <font>
      <b/>
      <sz val="12"/>
      <color indexed="10"/>
      <name val="Times New Roman"/>
      <family val="1"/>
    </font>
    <font>
      <i/>
      <sz val="11"/>
      <color indexed="10"/>
      <name val="Times New Roman"/>
      <family val="1"/>
    </font>
    <font>
      <b/>
      <vertAlign val="superscript"/>
      <sz val="14"/>
      <name val="Times New Roman"/>
      <family val="1"/>
    </font>
    <font>
      <sz val="10"/>
      <color rgb="FFFF0000"/>
      <name val="Times New Roman"/>
      <family val="1"/>
    </font>
    <font>
      <sz val="12"/>
      <name val="Arial"/>
      <family val="2"/>
    </font>
    <font>
      <b/>
      <vertAlign val="superscript"/>
      <sz val="12"/>
      <name val="Times New Roman"/>
      <family val="1"/>
    </font>
    <font>
      <b/>
      <vertAlign val="superscript"/>
      <sz val="11"/>
      <name val="Times New Roman"/>
      <family val="1"/>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right/>
      <top/>
      <bottom style="double">
        <color indexed="64"/>
      </bottom>
      <diagonal/>
    </border>
    <border>
      <left/>
      <right/>
      <top/>
      <bottom style="thin">
        <color indexed="64"/>
      </bottom>
      <diagonal/>
    </border>
  </borders>
  <cellStyleXfs count="11">
    <xf numFmtId="0" fontId="0" fillId="0" borderId="0"/>
    <xf numFmtId="43" fontId="2" fillId="0" borderId="0" applyFont="0" applyFill="0" applyBorder="0" applyAlignment="0" applyProtection="0"/>
    <xf numFmtId="0" fontId="15" fillId="0" borderId="0"/>
    <xf numFmtId="0" fontId="17" fillId="0" borderId="0"/>
    <xf numFmtId="0" fontId="2" fillId="0" borderId="0"/>
    <xf numFmtId="0" fontId="2" fillId="0" borderId="0"/>
    <xf numFmtId="0" fontId="2" fillId="0" borderId="0"/>
    <xf numFmtId="37" fontId="15" fillId="0" borderId="0"/>
    <xf numFmtId="0" fontId="17" fillId="0" borderId="0"/>
    <xf numFmtId="0" fontId="15" fillId="0" borderId="0"/>
    <xf numFmtId="9" fontId="2" fillId="0" borderId="0" applyFont="0" applyFill="0" applyBorder="0" applyAlignment="0" applyProtection="0"/>
  </cellStyleXfs>
  <cellXfs count="544">
    <xf numFmtId="0" fontId="0" fillId="0" borderId="0" xfId="0"/>
    <xf numFmtId="37" fontId="6" fillId="0" borderId="0" xfId="0" applyNumberFormat="1" applyFont="1" applyAlignment="1" applyProtection="1">
      <alignment horizontal="centerContinuous"/>
    </xf>
    <xf numFmtId="0" fontId="4" fillId="0" borderId="0" xfId="0" applyFont="1"/>
    <xf numFmtId="0" fontId="8" fillId="0" borderId="0" xfId="0" applyFont="1" applyAlignment="1">
      <alignment horizontal="centerContinuous"/>
    </xf>
    <xf numFmtId="0" fontId="8" fillId="0" borderId="0" xfId="0" applyFont="1"/>
    <xf numFmtId="166" fontId="5" fillId="0" borderId="0" xfId="10" applyNumberFormat="1" applyFont="1" applyAlignment="1" applyProtection="1">
      <alignment horizontal="right"/>
    </xf>
    <xf numFmtId="0" fontId="7" fillId="0" borderId="0" xfId="0" applyFont="1" applyAlignment="1">
      <alignment horizontal="centerContinuous"/>
    </xf>
    <xf numFmtId="0" fontId="6" fillId="0" borderId="0" xfId="0" applyFont="1" applyAlignment="1">
      <alignment horizontal="centerContinuous"/>
    </xf>
    <xf numFmtId="0" fontId="12" fillId="0" borderId="0" xfId="0" applyFont="1" applyAlignment="1">
      <alignment horizontal="centerContinuous"/>
    </xf>
    <xf numFmtId="0" fontId="12" fillId="0" borderId="0" xfId="0" applyFont="1"/>
    <xf numFmtId="0" fontId="13" fillId="0" borderId="0" xfId="0" applyFont="1"/>
    <xf numFmtId="167" fontId="13" fillId="0" borderId="0" xfId="0" applyNumberFormat="1" applyFont="1"/>
    <xf numFmtId="3" fontId="13" fillId="0" borderId="0" xfId="0" applyNumberFormat="1" applyFont="1"/>
    <xf numFmtId="0" fontId="7" fillId="0" borderId="0" xfId="0" applyFont="1"/>
    <xf numFmtId="0" fontId="13" fillId="0" borderId="0" xfId="0" applyFont="1" applyAlignment="1">
      <alignment horizontal="right"/>
    </xf>
    <xf numFmtId="0" fontId="6" fillId="0" borderId="0" xfId="0" applyFont="1" applyAlignment="1">
      <alignment horizontal="right"/>
    </xf>
    <xf numFmtId="0" fontId="6" fillId="0" borderId="0" xfId="0" applyFont="1"/>
    <xf numFmtId="0" fontId="8" fillId="0" borderId="0" xfId="0" applyFont="1" applyAlignment="1">
      <alignment horizontal="center"/>
    </xf>
    <xf numFmtId="167" fontId="8" fillId="0" borderId="0" xfId="0" applyNumberFormat="1" applyFont="1"/>
    <xf numFmtId="164" fontId="8" fillId="0" borderId="0" xfId="0" applyNumberFormat="1" applyFont="1" applyProtection="1"/>
    <xf numFmtId="164" fontId="8" fillId="0" borderId="0" xfId="0" applyNumberFormat="1" applyFont="1" applyAlignment="1" applyProtection="1">
      <alignment horizontal="right"/>
    </xf>
    <xf numFmtId="0" fontId="8" fillId="0" borderId="0" xfId="8" applyFont="1"/>
    <xf numFmtId="3" fontId="8" fillId="0" borderId="0" xfId="8" applyNumberFormat="1" applyFont="1"/>
    <xf numFmtId="0" fontId="13" fillId="0" borderId="0" xfId="8" applyFont="1"/>
    <xf numFmtId="3" fontId="13" fillId="0" borderId="0" xfId="8" applyNumberFormat="1" applyFont="1"/>
    <xf numFmtId="167" fontId="13" fillId="0" borderId="0" xfId="8" applyNumberFormat="1" applyFont="1"/>
    <xf numFmtId="3" fontId="8" fillId="0" borderId="0" xfId="0" applyNumberFormat="1" applyFont="1"/>
    <xf numFmtId="37" fontId="13" fillId="0" borderId="0" xfId="0" applyNumberFormat="1" applyFont="1" applyProtection="1"/>
    <xf numFmtId="3" fontId="12" fillId="0" borderId="0" xfId="8" applyNumberFormat="1" applyFont="1" applyAlignment="1" applyProtection="1">
      <alignment horizontal="left"/>
    </xf>
    <xf numFmtId="3" fontId="12" fillId="0" borderId="0" xfId="8" applyNumberFormat="1" applyFont="1"/>
    <xf numFmtId="3" fontId="13" fillId="0" borderId="0" xfId="8" applyNumberFormat="1" applyFont="1" applyAlignment="1" applyProtection="1">
      <alignment horizontal="left"/>
    </xf>
    <xf numFmtId="3" fontId="13" fillId="0" borderId="0" xfId="8" applyNumberFormat="1" applyFont="1" applyProtection="1"/>
    <xf numFmtId="3" fontId="7" fillId="0" borderId="0" xfId="8" applyNumberFormat="1" applyFont="1" applyAlignment="1" applyProtection="1">
      <alignment horizontal="left"/>
    </xf>
    <xf numFmtId="3" fontId="7" fillId="0" borderId="0" xfId="8" applyNumberFormat="1" applyFont="1"/>
    <xf numFmtId="0" fontId="4" fillId="0" borderId="0" xfId="0" applyFont="1" applyAlignment="1">
      <alignment horizontal="centerContinuous"/>
    </xf>
    <xf numFmtId="0" fontId="11" fillId="0" borderId="0" xfId="0" applyFont="1"/>
    <xf numFmtId="167" fontId="7" fillId="0" borderId="1" xfId="0" applyNumberFormat="1" applyFont="1" applyBorder="1"/>
    <xf numFmtId="169" fontId="13" fillId="0" borderId="0" xfId="1" applyNumberFormat="1" applyFont="1" applyFill="1"/>
    <xf numFmtId="0" fontId="4" fillId="0" borderId="0" xfId="0" applyFont="1" applyAlignment="1">
      <alignment horizontal="center"/>
    </xf>
    <xf numFmtId="0" fontId="20" fillId="0" borderId="0" xfId="0" applyFont="1"/>
    <xf numFmtId="37" fontId="13" fillId="0" borderId="0" xfId="0" applyNumberFormat="1" applyFont="1" applyAlignment="1" applyProtection="1">
      <alignment vertical="center"/>
    </xf>
    <xf numFmtId="0" fontId="13" fillId="0" borderId="0" xfId="0" applyFont="1" applyAlignment="1">
      <alignment vertical="center"/>
    </xf>
    <xf numFmtId="164" fontId="7" fillId="0" borderId="0" xfId="0" applyNumberFormat="1" applyFont="1" applyAlignment="1" applyProtection="1">
      <alignment horizontal="centerContinuous" vertical="center"/>
    </xf>
    <xf numFmtId="164" fontId="7" fillId="0" borderId="0" xfId="0" applyNumberFormat="1" applyFont="1" applyAlignment="1" applyProtection="1">
      <alignment horizontal="center" vertical="center"/>
    </xf>
    <xf numFmtId="0" fontId="10" fillId="0" borderId="0" xfId="0" applyFont="1" applyAlignment="1">
      <alignment vertical="center"/>
    </xf>
    <xf numFmtId="164" fontId="6" fillId="0" borderId="0" xfId="0" applyNumberFormat="1" applyFont="1" applyAlignment="1" applyProtection="1">
      <alignment horizontal="centerContinuous" vertical="center"/>
    </xf>
    <xf numFmtId="164" fontId="23" fillId="0" borderId="0" xfId="0" applyNumberFormat="1" applyFont="1" applyAlignment="1" applyProtection="1">
      <alignment horizontal="center" vertical="center"/>
    </xf>
    <xf numFmtId="37" fontId="10" fillId="0" borderId="0" xfId="0" applyNumberFormat="1" applyFont="1" applyAlignment="1" applyProtection="1">
      <alignment vertical="center"/>
    </xf>
    <xf numFmtId="1" fontId="10" fillId="0" borderId="0" xfId="0" applyNumberFormat="1" applyFont="1" applyAlignment="1" applyProtection="1">
      <alignment vertical="center"/>
    </xf>
    <xf numFmtId="1" fontId="10" fillId="0" borderId="0" xfId="0" applyNumberFormat="1" applyFont="1" applyAlignment="1" applyProtection="1">
      <alignment horizontal="left" vertical="center"/>
    </xf>
    <xf numFmtId="0" fontId="10" fillId="0" borderId="0" xfId="0" applyFont="1" applyAlignment="1">
      <alignment horizontal="center"/>
    </xf>
    <xf numFmtId="0" fontId="10" fillId="0" borderId="0" xfId="0" applyFont="1"/>
    <xf numFmtId="10" fontId="10" fillId="0" borderId="0" xfId="0" applyNumberFormat="1" applyFont="1" applyAlignment="1" applyProtection="1">
      <alignment horizontal="left" vertical="center"/>
    </xf>
    <xf numFmtId="10" fontId="10" fillId="0" borderId="0" xfId="0" quotePrefix="1" applyNumberFormat="1" applyFont="1" applyAlignment="1" applyProtection="1">
      <alignment horizontal="left" vertical="center"/>
    </xf>
    <xf numFmtId="166" fontId="7" fillId="0" borderId="0" xfId="8" applyNumberFormat="1" applyFont="1"/>
    <xf numFmtId="166" fontId="13" fillId="0" borderId="0" xfId="8" applyNumberFormat="1" applyFont="1"/>
    <xf numFmtId="3" fontId="7" fillId="0" borderId="0" xfId="8" applyNumberFormat="1" applyFont="1" applyAlignment="1">
      <alignment horizontal="right"/>
    </xf>
    <xf numFmtId="3" fontId="13" fillId="0" borderId="0" xfId="8" applyNumberFormat="1" applyFont="1" applyAlignment="1">
      <alignment horizontal="right"/>
    </xf>
    <xf numFmtId="171" fontId="10" fillId="0" borderId="0" xfId="0" quotePrefix="1" applyNumberFormat="1" applyFont="1" applyAlignment="1" applyProtection="1">
      <alignment horizontal="left" vertical="center"/>
    </xf>
    <xf numFmtId="0" fontId="10" fillId="0" borderId="0" xfId="0" applyFont="1" applyBorder="1" applyAlignment="1">
      <alignment horizontal="right" vertical="center"/>
    </xf>
    <xf numFmtId="0" fontId="10" fillId="0" borderId="0" xfId="0" applyFont="1" applyAlignment="1">
      <alignment horizontal="right" vertical="center"/>
    </xf>
    <xf numFmtId="0" fontId="5" fillId="0" borderId="0" xfId="5" applyFont="1"/>
    <xf numFmtId="37" fontId="8" fillId="0" borderId="0" xfId="5" applyNumberFormat="1" applyFont="1" applyAlignment="1" applyProtection="1">
      <alignment horizontal="centerContinuous"/>
    </xf>
    <xf numFmtId="37" fontId="8" fillId="0" borderId="0" xfId="5" applyNumberFormat="1" applyFont="1" applyProtection="1"/>
    <xf numFmtId="165" fontId="9" fillId="0" borderId="0" xfId="5" applyNumberFormat="1" applyFont="1" applyProtection="1"/>
    <xf numFmtId="166" fontId="5" fillId="0" borderId="0" xfId="5" applyNumberFormat="1" applyFont="1" applyAlignment="1">
      <alignment horizontal="right"/>
    </xf>
    <xf numFmtId="164" fontId="7" fillId="0" borderId="0" xfId="0" applyNumberFormat="1" applyFont="1" applyAlignment="1" applyProtection="1">
      <alignment horizontal="centerContinuous"/>
    </xf>
    <xf numFmtId="0" fontId="13" fillId="0" borderId="0" xfId="0" applyFont="1" applyAlignment="1">
      <alignment horizontal="centerContinuous"/>
    </xf>
    <xf numFmtId="37" fontId="7" fillId="0" borderId="0" xfId="0" applyNumberFormat="1" applyFont="1" applyProtection="1"/>
    <xf numFmtId="0" fontId="5" fillId="0" borderId="0" xfId="0" applyFont="1"/>
    <xf numFmtId="37" fontId="5" fillId="0" borderId="0" xfId="0" applyNumberFormat="1" applyFont="1" applyProtection="1"/>
    <xf numFmtId="165" fontId="27" fillId="0" borderId="0" xfId="0" applyNumberFormat="1" applyFont="1" applyProtection="1"/>
    <xf numFmtId="10" fontId="28" fillId="0" borderId="0" xfId="0" applyNumberFormat="1" applyFont="1" applyProtection="1"/>
    <xf numFmtId="10" fontId="5" fillId="0" borderId="0" xfId="0" applyNumberFormat="1" applyFont="1" applyProtection="1"/>
    <xf numFmtId="10" fontId="5" fillId="0" borderId="0" xfId="0" applyNumberFormat="1" applyFont="1" applyProtection="1">
      <protection locked="0"/>
    </xf>
    <xf numFmtId="10" fontId="29" fillId="0" borderId="0" xfId="0" applyNumberFormat="1" applyFont="1" applyProtection="1"/>
    <xf numFmtId="0" fontId="22" fillId="0" borderId="0" xfId="0" applyFont="1"/>
    <xf numFmtId="37" fontId="10" fillId="0" borderId="0" xfId="0" applyNumberFormat="1" applyFont="1" applyAlignment="1" applyProtection="1">
      <alignment horizontal="left"/>
    </xf>
    <xf numFmtId="0" fontId="10" fillId="0" borderId="0" xfId="0" applyFont="1" applyAlignment="1">
      <alignment horizontal="right"/>
    </xf>
    <xf numFmtId="3" fontId="10" fillId="0" borderId="0" xfId="0" applyNumberFormat="1" applyFont="1" applyAlignment="1"/>
    <xf numFmtId="3" fontId="10" fillId="0" borderId="0" xfId="0" applyNumberFormat="1" applyFont="1" applyAlignment="1">
      <alignment horizontal="right"/>
    </xf>
    <xf numFmtId="3" fontId="10" fillId="0" borderId="0" xfId="0" applyNumberFormat="1" applyFont="1"/>
    <xf numFmtId="0" fontId="13" fillId="0" borderId="0" xfId="5" applyFont="1"/>
    <xf numFmtId="164" fontId="21" fillId="0" borderId="0" xfId="0" applyNumberFormat="1" applyFont="1" applyAlignment="1" applyProtection="1">
      <alignment horizontal="centerContinuous"/>
    </xf>
    <xf numFmtId="164" fontId="7" fillId="0" borderId="0" xfId="0" applyNumberFormat="1" applyFont="1" applyAlignment="1" applyProtection="1">
      <alignment horizontal="left"/>
    </xf>
    <xf numFmtId="164" fontId="13" fillId="0" borderId="0" xfId="0" applyNumberFormat="1" applyFont="1" applyAlignment="1" applyProtection="1">
      <alignment horizontal="left"/>
    </xf>
    <xf numFmtId="165" fontId="11" fillId="0" borderId="0" xfId="0" applyNumberFormat="1" applyFont="1" applyProtection="1"/>
    <xf numFmtId="10" fontId="13" fillId="0" borderId="0" xfId="0" applyNumberFormat="1" applyFont="1" applyProtection="1"/>
    <xf numFmtId="0" fontId="8" fillId="0" borderId="0" xfId="0" applyFont="1" applyAlignment="1">
      <alignment wrapText="1"/>
    </xf>
    <xf numFmtId="0" fontId="8" fillId="0" borderId="0" xfId="0" applyFont="1" applyAlignment="1">
      <alignment horizontal="left"/>
    </xf>
    <xf numFmtId="0" fontId="11" fillId="0" borderId="0" xfId="0" applyFont="1" applyBorder="1" applyAlignment="1">
      <alignment horizontal="right"/>
    </xf>
    <xf numFmtId="5" fontId="13" fillId="0" borderId="0" xfId="0" applyNumberFormat="1" applyFont="1" applyAlignment="1">
      <alignment horizontal="left"/>
    </xf>
    <xf numFmtId="0" fontId="13" fillId="0" borderId="0" xfId="0" applyFont="1" applyBorder="1"/>
    <xf numFmtId="3" fontId="7" fillId="0" borderId="0" xfId="0" applyNumberFormat="1" applyFont="1"/>
    <xf numFmtId="0" fontId="8" fillId="0" borderId="0" xfId="0" applyFont="1" applyBorder="1"/>
    <xf numFmtId="37" fontId="4" fillId="0" borderId="0" xfId="0" applyNumberFormat="1" applyFont="1" applyAlignment="1" applyProtection="1">
      <alignment horizontal="left"/>
    </xf>
    <xf numFmtId="164" fontId="32" fillId="0" borderId="0" xfId="0" applyNumberFormat="1" applyFont="1" applyAlignment="1" applyProtection="1">
      <alignment horizontal="left"/>
    </xf>
    <xf numFmtId="164" fontId="32" fillId="0" borderId="0" xfId="0" applyNumberFormat="1" applyFont="1" applyProtection="1"/>
    <xf numFmtId="37" fontId="10" fillId="0" borderId="0" xfId="0" applyNumberFormat="1" applyFont="1" applyProtection="1"/>
    <xf numFmtId="37" fontId="6" fillId="0" borderId="0" xfId="0" applyNumberFormat="1" applyFont="1" applyAlignment="1" applyProtection="1">
      <alignment horizontal="left"/>
    </xf>
    <xf numFmtId="3" fontId="6" fillId="0" borderId="1" xfId="0" applyNumberFormat="1" applyFont="1" applyBorder="1" applyProtection="1"/>
    <xf numFmtId="168" fontId="13" fillId="0" borderId="0" xfId="0" applyNumberFormat="1" applyFont="1" applyProtection="1"/>
    <xf numFmtId="37" fontId="8" fillId="0" borderId="0" xfId="0" applyNumberFormat="1" applyFont="1" applyProtection="1"/>
    <xf numFmtId="37" fontId="7" fillId="0" borderId="0" xfId="0" applyNumberFormat="1" applyFont="1" applyAlignment="1" applyProtection="1">
      <alignment horizontal="left"/>
    </xf>
    <xf numFmtId="166" fontId="7" fillId="0" borderId="0" xfId="0" applyNumberFormat="1" applyFont="1" applyProtection="1"/>
    <xf numFmtId="166" fontId="13" fillId="0" borderId="0" xfId="0" applyNumberFormat="1" applyFont="1" applyProtection="1"/>
    <xf numFmtId="0" fontId="21" fillId="0" borderId="0" xfId="0" applyFont="1" applyAlignment="1">
      <alignment horizontal="right"/>
    </xf>
    <xf numFmtId="0" fontId="6" fillId="0" borderId="0" xfId="0" applyFont="1" applyAlignment="1">
      <alignment horizontal="left"/>
    </xf>
    <xf numFmtId="164" fontId="6" fillId="0" borderId="0" xfId="0" applyNumberFormat="1" applyFont="1" applyAlignment="1" applyProtection="1">
      <alignment horizontal="left"/>
    </xf>
    <xf numFmtId="164" fontId="10" fillId="0" borderId="0" xfId="0" applyNumberFormat="1" applyFont="1" applyProtection="1"/>
    <xf numFmtId="3" fontId="10" fillId="0" borderId="0" xfId="0" applyNumberFormat="1" applyFont="1" applyAlignment="1" applyProtection="1">
      <alignment horizontal="left"/>
    </xf>
    <xf numFmtId="3" fontId="13" fillId="0" borderId="0" xfId="0" applyNumberFormat="1" applyFont="1" applyProtection="1"/>
    <xf numFmtId="164" fontId="13" fillId="0" borderId="0" xfId="0" applyNumberFormat="1" applyFont="1" applyProtection="1"/>
    <xf numFmtId="164" fontId="8" fillId="0" borderId="0" xfId="0" applyNumberFormat="1" applyFont="1" applyAlignment="1" applyProtection="1">
      <alignment horizontal="left"/>
    </xf>
    <xf numFmtId="169" fontId="8" fillId="0" borderId="0" xfId="1" applyNumberFormat="1" applyFont="1"/>
    <xf numFmtId="37" fontId="12" fillId="0" borderId="0" xfId="7" applyFont="1"/>
    <xf numFmtId="164" fontId="7" fillId="0" borderId="0" xfId="7" applyNumberFormat="1" applyFont="1" applyProtection="1"/>
    <xf numFmtId="37" fontId="7" fillId="0" borderId="0" xfId="7" applyNumberFormat="1" applyFont="1" applyAlignment="1" applyProtection="1">
      <alignment horizontal="right"/>
    </xf>
    <xf numFmtId="164" fontId="11" fillId="0" borderId="0" xfId="7" applyNumberFormat="1" applyFont="1" applyProtection="1"/>
    <xf numFmtId="37" fontId="7" fillId="0" borderId="0" xfId="7" applyNumberFormat="1" applyFont="1" applyAlignment="1" applyProtection="1">
      <alignment horizontal="left"/>
    </xf>
    <xf numFmtId="37" fontId="13" fillId="0" borderId="0" xfId="7" applyNumberFormat="1" applyFont="1" applyProtection="1"/>
    <xf numFmtId="37" fontId="13" fillId="0" borderId="0" xfId="7" applyNumberFormat="1" applyFont="1" applyAlignment="1" applyProtection="1">
      <alignment horizontal="left"/>
    </xf>
    <xf numFmtId="37" fontId="8" fillId="0" borderId="0" xfId="7" applyFont="1"/>
    <xf numFmtId="37" fontId="12" fillId="0" borderId="0" xfId="7" applyFont="1" applyAlignment="1">
      <alignment horizontal="right"/>
    </xf>
    <xf numFmtId="37" fontId="12" fillId="0" borderId="0" xfId="7" applyFont="1" applyAlignment="1">
      <alignment horizontal="center"/>
    </xf>
    <xf numFmtId="164" fontId="7" fillId="0" borderId="0" xfId="7" applyNumberFormat="1" applyFont="1" applyAlignment="1" applyProtection="1">
      <alignment horizontal="right"/>
    </xf>
    <xf numFmtId="166" fontId="7" fillId="0" borderId="0" xfId="0" applyNumberFormat="1" applyFont="1" applyAlignment="1" applyProtection="1">
      <alignment horizontal="right"/>
    </xf>
    <xf numFmtId="166" fontId="13" fillId="0" borderId="0" xfId="0" applyNumberFormat="1" applyFont="1" applyAlignment="1" applyProtection="1">
      <alignment horizontal="right"/>
    </xf>
    <xf numFmtId="37" fontId="8" fillId="0" borderId="0" xfId="7" applyFont="1" applyAlignment="1">
      <alignment horizontal="center"/>
    </xf>
    <xf numFmtId="166" fontId="12" fillId="0" borderId="0" xfId="7" applyNumberFormat="1" applyFont="1" applyAlignment="1" applyProtection="1">
      <alignment horizontal="center"/>
    </xf>
    <xf numFmtId="166" fontId="12" fillId="0" borderId="0" xfId="7" applyNumberFormat="1" applyFont="1" applyProtection="1"/>
    <xf numFmtId="0" fontId="19" fillId="0" borderId="0" xfId="5" applyFont="1"/>
    <xf numFmtId="0" fontId="7" fillId="0" borderId="0" xfId="5" applyFont="1"/>
    <xf numFmtId="0" fontId="14" fillId="0" borderId="0" xfId="0" applyFont="1"/>
    <xf numFmtId="0" fontId="28" fillId="0" borderId="0" xfId="5" applyFont="1"/>
    <xf numFmtId="0" fontId="29" fillId="0" borderId="0" xfId="5" applyFont="1"/>
    <xf numFmtId="0" fontId="28" fillId="0" borderId="0" xfId="0" applyFont="1"/>
    <xf numFmtId="166" fontId="27" fillId="0" borderId="0" xfId="5" applyNumberFormat="1" applyFont="1" applyAlignment="1" applyProtection="1">
      <alignment horizontal="right"/>
    </xf>
    <xf numFmtId="37" fontId="21" fillId="0" borderId="0" xfId="0" applyNumberFormat="1" applyFont="1" applyFill="1" applyAlignment="1" applyProtection="1">
      <alignment horizontal="centerContinuous"/>
    </xf>
    <xf numFmtId="167" fontId="13" fillId="0" borderId="0" xfId="0" applyNumberFormat="1" applyFont="1" applyBorder="1"/>
    <xf numFmtId="0" fontId="33" fillId="0" borderId="0" xfId="0" applyFont="1" applyAlignment="1">
      <alignment horizontal="left"/>
    </xf>
    <xf numFmtId="166" fontId="8" fillId="0" borderId="0" xfId="10" applyNumberFormat="1" applyFont="1"/>
    <xf numFmtId="166" fontId="5" fillId="0" borderId="0" xfId="10" applyNumberFormat="1" applyFont="1"/>
    <xf numFmtId="10" fontId="5" fillId="0" borderId="0" xfId="10" applyNumberFormat="1" applyFont="1"/>
    <xf numFmtId="3" fontId="6" fillId="0" borderId="0" xfId="0" applyNumberFormat="1" applyFont="1"/>
    <xf numFmtId="169" fontId="13" fillId="0" borderId="0" xfId="1" applyNumberFormat="1" applyFont="1" applyAlignment="1" applyProtection="1">
      <alignment horizontal="right"/>
    </xf>
    <xf numFmtId="1" fontId="10" fillId="0" borderId="0" xfId="0" quotePrefix="1" applyNumberFormat="1" applyFont="1" applyAlignment="1" applyProtection="1">
      <alignment horizontal="left" vertical="center"/>
    </xf>
    <xf numFmtId="166" fontId="13" fillId="0" borderId="0" xfId="0" applyNumberFormat="1" applyFont="1"/>
    <xf numFmtId="170" fontId="10" fillId="0" borderId="0" xfId="0" applyNumberFormat="1" applyFont="1" applyAlignment="1">
      <alignment horizontal="right"/>
    </xf>
    <xf numFmtId="167" fontId="10" fillId="0" borderId="0" xfId="0" applyNumberFormat="1" applyFont="1" applyAlignment="1">
      <alignment horizontal="right"/>
    </xf>
    <xf numFmtId="0" fontId="8" fillId="0" borderId="0" xfId="0" applyFont="1" applyAlignment="1">
      <alignment horizontal="right"/>
    </xf>
    <xf numFmtId="164" fontId="27" fillId="0" borderId="0" xfId="0" applyNumberFormat="1" applyFont="1" applyAlignment="1" applyProtection="1">
      <alignment horizontal="center"/>
    </xf>
    <xf numFmtId="164" fontId="5" fillId="0" borderId="0" xfId="0" applyNumberFormat="1" applyFont="1" applyAlignment="1" applyProtection="1">
      <alignment horizontal="center"/>
    </xf>
    <xf numFmtId="1" fontId="5" fillId="0" borderId="0" xfId="0" applyNumberFormat="1" applyFont="1" applyAlignment="1">
      <alignment horizontal="center"/>
    </xf>
    <xf numFmtId="0" fontId="26" fillId="0" borderId="0" xfId="0" applyFont="1"/>
    <xf numFmtId="0" fontId="5" fillId="0" borderId="0" xfId="0" applyFont="1" applyAlignment="1">
      <alignment horizontal="centerContinuous"/>
    </xf>
    <xf numFmtId="164" fontId="28" fillId="0" borderId="0" xfId="0" applyNumberFormat="1" applyFont="1" applyAlignment="1" applyProtection="1">
      <alignment horizontal="center"/>
    </xf>
    <xf numFmtId="37" fontId="5" fillId="0" borderId="0" xfId="0" applyNumberFormat="1" applyFont="1" applyAlignment="1" applyProtection="1">
      <alignment horizontal="center"/>
    </xf>
    <xf numFmtId="37" fontId="5" fillId="0" borderId="0" xfId="0" applyNumberFormat="1" applyFont="1" applyAlignment="1" applyProtection="1">
      <alignment horizontal="right"/>
    </xf>
    <xf numFmtId="3" fontId="5" fillId="0" borderId="0" xfId="0" applyNumberFormat="1" applyFont="1" applyAlignment="1">
      <alignment horizontal="right"/>
    </xf>
    <xf numFmtId="167" fontId="7" fillId="0" borderId="0" xfId="0" applyNumberFormat="1" applyFont="1" applyBorder="1"/>
    <xf numFmtId="167" fontId="13" fillId="0" borderId="0" xfId="6" applyNumberFormat="1" applyFont="1" applyAlignment="1">
      <alignment horizontal="right"/>
    </xf>
    <xf numFmtId="0" fontId="13" fillId="0" borderId="0" xfId="6" applyFont="1"/>
    <xf numFmtId="167" fontId="13" fillId="0" borderId="0" xfId="6" applyNumberFormat="1" applyFont="1"/>
    <xf numFmtId="167" fontId="13" fillId="0" borderId="2" xfId="6" applyNumberFormat="1" applyFont="1" applyBorder="1"/>
    <xf numFmtId="166" fontId="13" fillId="0" borderId="0" xfId="10" applyNumberFormat="1" applyFont="1"/>
    <xf numFmtId="0" fontId="6" fillId="0" borderId="0" xfId="0" applyFont="1" applyFill="1" applyBorder="1" applyAlignment="1">
      <alignment horizontal="left"/>
    </xf>
    <xf numFmtId="0" fontId="5" fillId="0" borderId="0" xfId="5" applyFont="1" applyFill="1"/>
    <xf numFmtId="166" fontId="5" fillId="0" borderId="0" xfId="5" applyNumberFormat="1" applyFont="1" applyAlignment="1" applyProtection="1">
      <alignment horizontal="right"/>
    </xf>
    <xf numFmtId="3" fontId="4" fillId="0" borderId="0" xfId="0" applyNumberFormat="1" applyFont="1"/>
    <xf numFmtId="166" fontId="4" fillId="0" borderId="0" xfId="10" applyNumberFormat="1" applyFont="1"/>
    <xf numFmtId="172" fontId="8" fillId="0" borderId="0" xfId="8" applyNumberFormat="1" applyFont="1" applyFill="1" applyAlignment="1" applyProtection="1">
      <alignment horizontal="left"/>
    </xf>
    <xf numFmtId="37" fontId="4" fillId="0" borderId="0" xfId="8" applyNumberFormat="1" applyFont="1" applyAlignment="1" applyProtection="1">
      <alignment horizontal="left"/>
    </xf>
    <xf numFmtId="172" fontId="8" fillId="0" borderId="0" xfId="8" applyNumberFormat="1" applyFont="1" applyAlignment="1" applyProtection="1">
      <alignment horizontal="left"/>
    </xf>
    <xf numFmtId="172" fontId="4" fillId="0" borderId="0" xfId="8" applyNumberFormat="1" applyFont="1" applyAlignment="1" applyProtection="1">
      <alignment horizontal="left"/>
    </xf>
    <xf numFmtId="3" fontId="4" fillId="0" borderId="0" xfId="8" applyNumberFormat="1" applyFont="1"/>
    <xf numFmtId="37" fontId="8" fillId="0" borderId="0" xfId="0" applyNumberFormat="1" applyFont="1" applyAlignment="1" applyProtection="1">
      <alignment horizontal="left"/>
    </xf>
    <xf numFmtId="164" fontId="4" fillId="0" borderId="0" xfId="8" applyNumberFormat="1" applyFont="1" applyAlignment="1" applyProtection="1">
      <alignment horizontal="left"/>
    </xf>
    <xf numFmtId="164" fontId="8" fillId="0" borderId="0" xfId="8" applyNumberFormat="1" applyFont="1" applyAlignment="1" applyProtection="1">
      <alignment horizontal="left"/>
    </xf>
    <xf numFmtId="37" fontId="8" fillId="0" borderId="0" xfId="8" applyNumberFormat="1" applyFont="1" applyAlignment="1" applyProtection="1">
      <alignment horizontal="left"/>
    </xf>
    <xf numFmtId="3" fontId="4" fillId="0" borderId="0" xfId="0" applyNumberFormat="1" applyFont="1" applyAlignment="1">
      <alignment horizontal="center"/>
    </xf>
    <xf numFmtId="0" fontId="4" fillId="0" borderId="2" xfId="0" applyFont="1" applyBorder="1" applyAlignment="1">
      <alignment horizontal="center"/>
    </xf>
    <xf numFmtId="3" fontId="4" fillId="0" borderId="2" xfId="0" applyNumberFormat="1" applyFont="1" applyBorder="1" applyAlignment="1">
      <alignment horizontal="center"/>
    </xf>
    <xf numFmtId="3" fontId="4" fillId="0" borderId="2" xfId="0" applyNumberFormat="1" applyFont="1" applyBorder="1" applyAlignment="1">
      <alignment horizontal="right"/>
    </xf>
    <xf numFmtId="164" fontId="6" fillId="0" borderId="0" xfId="0" applyNumberFormat="1" applyFont="1" applyAlignment="1" applyProtection="1"/>
    <xf numFmtId="164" fontId="34" fillId="0" borderId="0" xfId="0" applyNumberFormat="1" applyFont="1" applyAlignment="1" applyProtection="1"/>
    <xf numFmtId="0" fontId="35" fillId="0" borderId="0" xfId="0" applyFont="1"/>
    <xf numFmtId="0" fontId="7" fillId="0" borderId="0" xfId="0" applyFont="1" applyAlignment="1"/>
    <xf numFmtId="0" fontId="7" fillId="0" borderId="0" xfId="0" applyFont="1" applyBorder="1"/>
    <xf numFmtId="0" fontId="7" fillId="0" borderId="0" xfId="0" applyFont="1" applyBorder="1" applyAlignment="1">
      <alignment horizontal="right"/>
    </xf>
    <xf numFmtId="170" fontId="13" fillId="0" borderId="0" xfId="0" applyNumberFormat="1" applyFont="1" applyAlignment="1">
      <alignment horizontal="right"/>
    </xf>
    <xf numFmtId="0" fontId="13" fillId="0" borderId="0" xfId="0" applyFont="1" applyBorder="1" applyAlignment="1">
      <alignment horizontal="left"/>
    </xf>
    <xf numFmtId="0" fontId="0" fillId="0" borderId="0" xfId="0" applyBorder="1"/>
    <xf numFmtId="0" fontId="38" fillId="0" borderId="0" xfId="0" applyFont="1" applyAlignment="1">
      <alignment horizontal="right"/>
    </xf>
    <xf numFmtId="0" fontId="4" fillId="0" borderId="0" xfId="0" applyFont="1" applyBorder="1" applyAlignment="1">
      <alignment horizontal="left"/>
    </xf>
    <xf numFmtId="170" fontId="4" fillId="0" borderId="0" xfId="0" applyNumberFormat="1" applyFont="1" applyAlignment="1">
      <alignment horizontal="right"/>
    </xf>
    <xf numFmtId="166" fontId="13" fillId="0" borderId="0" xfId="10" applyNumberFormat="1" applyFont="1" applyAlignment="1"/>
    <xf numFmtId="166" fontId="13" fillId="0" borderId="0" xfId="10" applyNumberFormat="1" applyFont="1" applyAlignment="1">
      <alignment horizontal="right"/>
    </xf>
    <xf numFmtId="3" fontId="13" fillId="0" borderId="0" xfId="3" applyNumberFormat="1" applyFont="1" applyFill="1" applyBorder="1"/>
    <xf numFmtId="0" fontId="40" fillId="0" borderId="0" xfId="0" applyFont="1"/>
    <xf numFmtId="0" fontId="41" fillId="0" borderId="0" xfId="0" applyFont="1" applyAlignment="1">
      <alignment vertical="center"/>
    </xf>
    <xf numFmtId="0" fontId="7" fillId="0" borderId="0" xfId="0" applyFont="1" applyBorder="1" applyAlignment="1"/>
    <xf numFmtId="0" fontId="7" fillId="0" borderId="0" xfId="0" applyFont="1" applyBorder="1" applyAlignment="1">
      <alignment horizontal="centerContinuous"/>
    </xf>
    <xf numFmtId="0" fontId="7" fillId="0" borderId="0" xfId="3" applyFont="1" applyFill="1" applyBorder="1" applyAlignment="1"/>
    <xf numFmtId="0" fontId="11" fillId="0" borderId="0" xfId="3" applyFont="1" applyFill="1" applyBorder="1" applyAlignment="1">
      <alignment horizontal="right"/>
    </xf>
    <xf numFmtId="166" fontId="13" fillId="0" borderId="0" xfId="3" applyNumberFormat="1" applyFont="1" applyFill="1" applyBorder="1"/>
    <xf numFmtId="3" fontId="7" fillId="0" borderId="0" xfId="3" applyNumberFormat="1" applyFont="1" applyFill="1" applyBorder="1"/>
    <xf numFmtId="0" fontId="7" fillId="0" borderId="0" xfId="3" applyFont="1" applyFill="1" applyBorder="1"/>
    <xf numFmtId="0" fontId="40" fillId="0" borderId="0" xfId="0" applyFont="1" applyBorder="1"/>
    <xf numFmtId="3" fontId="4" fillId="0" borderId="0" xfId="0" applyNumberFormat="1" applyFont="1" applyBorder="1" applyAlignment="1">
      <alignment horizontal="center"/>
    </xf>
    <xf numFmtId="3" fontId="4" fillId="0" borderId="0" xfId="0" applyNumberFormat="1" applyFont="1" applyBorder="1" applyAlignment="1">
      <alignment horizontal="right"/>
    </xf>
    <xf numFmtId="3" fontId="2" fillId="0" borderId="0" xfId="0" applyNumberFormat="1" applyFont="1" applyAlignment="1">
      <alignment horizontal="right"/>
    </xf>
    <xf numFmtId="0" fontId="8" fillId="0" borderId="0" xfId="0" applyFont="1" applyAlignment="1">
      <alignment wrapText="1"/>
    </xf>
    <xf numFmtId="0" fontId="2" fillId="0" borderId="0" xfId="0" applyFont="1"/>
    <xf numFmtId="49" fontId="31" fillId="0" borderId="0" xfId="3" applyNumberFormat="1" applyFont="1" applyFill="1" applyAlignment="1">
      <alignment wrapText="1"/>
    </xf>
    <xf numFmtId="9" fontId="13" fillId="0" borderId="0" xfId="10" applyFont="1"/>
    <xf numFmtId="1" fontId="10" fillId="0" borderId="0" xfId="0" quotePrefix="1" applyNumberFormat="1" applyFont="1" applyAlignment="1" applyProtection="1">
      <alignment horizontal="left" vertical="center"/>
    </xf>
    <xf numFmtId="0" fontId="10" fillId="0" borderId="0" xfId="0" applyFont="1" applyAlignment="1">
      <alignment vertical="center"/>
    </xf>
    <xf numFmtId="0" fontId="8" fillId="0" borderId="0" xfId="0" applyFont="1" applyAlignment="1">
      <alignment horizontal="center"/>
    </xf>
    <xf numFmtId="172" fontId="2" fillId="0" borderId="0" xfId="8" applyNumberFormat="1" applyFont="1" applyAlignment="1" applyProtection="1">
      <alignment horizontal="left"/>
    </xf>
    <xf numFmtId="0" fontId="0" fillId="0" borderId="0" xfId="0"/>
    <xf numFmtId="167" fontId="13" fillId="0" borderId="0" xfId="6" applyNumberFormat="1" applyFont="1" applyFill="1"/>
    <xf numFmtId="0" fontId="2" fillId="0" borderId="0" xfId="0" applyFont="1" applyAlignment="1">
      <alignment horizontal="centerContinuous"/>
    </xf>
    <xf numFmtId="0" fontId="5" fillId="0" borderId="0" xfId="0" applyFont="1" applyAlignment="1">
      <alignment horizontal="center"/>
    </xf>
    <xf numFmtId="164" fontId="25" fillId="0" borderId="0" xfId="0" applyNumberFormat="1" applyFont="1" applyAlignment="1" applyProtection="1">
      <alignment horizontal="left" wrapText="1"/>
    </xf>
    <xf numFmtId="37" fontId="2" fillId="0" borderId="0" xfId="7" applyFont="1"/>
    <xf numFmtId="169" fontId="2" fillId="0" borderId="0" xfId="1" applyNumberFormat="1" applyFont="1"/>
    <xf numFmtId="169" fontId="2" fillId="0" borderId="0" xfId="0" applyNumberFormat="1" applyFont="1"/>
    <xf numFmtId="3" fontId="5" fillId="0" borderId="0" xfId="0" applyNumberFormat="1" applyFont="1" applyFill="1" applyAlignment="1">
      <alignment horizontal="right"/>
    </xf>
    <xf numFmtId="10" fontId="2" fillId="0" borderId="0" xfId="10" applyNumberFormat="1" applyFont="1"/>
    <xf numFmtId="0" fontId="2" fillId="0" borderId="0" xfId="0" applyFont="1" applyAlignment="1">
      <alignment horizontal="center"/>
    </xf>
    <xf numFmtId="169" fontId="2" fillId="0" borderId="0" xfId="1" applyNumberFormat="1" applyFont="1" applyAlignment="1">
      <alignment wrapText="1"/>
    </xf>
    <xf numFmtId="0" fontId="2" fillId="0" borderId="0" xfId="0" applyFont="1" applyAlignment="1">
      <alignment wrapText="1"/>
    </xf>
    <xf numFmtId="167" fontId="13" fillId="0" borderId="0" xfId="0" applyNumberFormat="1" applyFont="1" applyFill="1"/>
    <xf numFmtId="166" fontId="2" fillId="0" borderId="0" xfId="10" applyNumberFormat="1" applyFont="1"/>
    <xf numFmtId="172" fontId="2" fillId="0" borderId="0" xfId="8" applyNumberFormat="1" applyFont="1" applyFill="1" applyAlignment="1" applyProtection="1">
      <alignment horizontal="left"/>
    </xf>
    <xf numFmtId="3" fontId="2" fillId="0" borderId="0" xfId="0" applyNumberFormat="1" applyFont="1"/>
    <xf numFmtId="3" fontId="2" fillId="0" borderId="0" xfId="8" applyNumberFormat="1" applyFont="1"/>
    <xf numFmtId="37" fontId="2" fillId="0" borderId="0" xfId="0" applyNumberFormat="1" applyFont="1" applyAlignment="1" applyProtection="1">
      <alignment horizontal="left"/>
    </xf>
    <xf numFmtId="172" fontId="2" fillId="0" borderId="0" xfId="0" applyNumberFormat="1" applyFont="1" applyAlignment="1" applyProtection="1">
      <alignment horizontal="left"/>
    </xf>
    <xf numFmtId="164" fontId="2" fillId="0" borderId="0" xfId="8" applyNumberFormat="1" applyFont="1" applyAlignment="1" applyProtection="1">
      <alignment horizontal="left"/>
    </xf>
    <xf numFmtId="37" fontId="2" fillId="0" borderId="0" xfId="8" applyNumberFormat="1" applyFont="1" applyAlignment="1" applyProtection="1">
      <alignment horizontal="left"/>
    </xf>
    <xf numFmtId="0" fontId="2" fillId="0" borderId="0" xfId="8" applyFont="1"/>
    <xf numFmtId="3" fontId="2" fillId="0" borderId="0" xfId="8" applyNumberFormat="1" applyFont="1" applyAlignment="1" applyProtection="1">
      <alignment horizontal="left"/>
    </xf>
    <xf numFmtId="167" fontId="2" fillId="0" borderId="0" xfId="8" applyNumberFormat="1" applyFont="1"/>
    <xf numFmtId="49" fontId="2" fillId="0" borderId="0" xfId="3" applyNumberFormat="1" applyFont="1" applyFill="1" applyAlignment="1">
      <alignment horizontal="left" wrapText="1"/>
    </xf>
    <xf numFmtId="164" fontId="10" fillId="0" borderId="0" xfId="0" applyNumberFormat="1" applyFont="1" applyAlignment="1" applyProtection="1">
      <alignment horizontal="center"/>
    </xf>
    <xf numFmtId="164" fontId="2" fillId="0" borderId="0" xfId="0" applyNumberFormat="1" applyFont="1" applyProtection="1"/>
    <xf numFmtId="3" fontId="13" fillId="0" borderId="0" xfId="0" applyNumberFormat="1" applyFont="1" applyBorder="1"/>
    <xf numFmtId="0" fontId="2" fillId="0" borderId="0" xfId="0" applyFont="1" applyBorder="1"/>
    <xf numFmtId="0" fontId="16" fillId="0" borderId="0" xfId="0" applyFont="1" applyBorder="1" applyAlignment="1">
      <alignment horizontal="right"/>
    </xf>
    <xf numFmtId="6" fontId="13" fillId="0" borderId="0" xfId="0" quotePrefix="1" applyNumberFormat="1" applyFont="1" applyBorder="1" applyAlignment="1">
      <alignment horizontal="left"/>
    </xf>
    <xf numFmtId="0" fontId="2" fillId="0" borderId="0" xfId="0" applyFont="1" applyAlignment="1">
      <alignment horizontal="left" vertical="top"/>
    </xf>
    <xf numFmtId="0" fontId="2" fillId="0" borderId="0" xfId="0" applyFont="1" applyAlignment="1">
      <alignment vertical="top"/>
    </xf>
    <xf numFmtId="9" fontId="5" fillId="0" borderId="0" xfId="10" applyNumberFormat="1" applyFont="1" applyAlignment="1" applyProtection="1">
      <alignment horizontal="right"/>
    </xf>
    <xf numFmtId="1" fontId="10" fillId="0" borderId="0" xfId="0" quotePrefix="1" applyNumberFormat="1" applyFont="1" applyAlignment="1" applyProtection="1">
      <alignment horizontal="left" vertical="center"/>
    </xf>
    <xf numFmtId="0" fontId="10" fillId="0" borderId="0" xfId="0" applyFont="1" applyAlignment="1">
      <alignment vertical="center"/>
    </xf>
    <xf numFmtId="0" fontId="2" fillId="0" borderId="0" xfId="0" applyFont="1" applyAlignment="1">
      <alignment horizontal="center"/>
    </xf>
    <xf numFmtId="165" fontId="9" fillId="0" borderId="0" xfId="5" applyNumberFormat="1" applyFont="1" applyAlignment="1" applyProtection="1">
      <alignment horizontal="right"/>
    </xf>
    <xf numFmtId="0" fontId="5" fillId="0" borderId="0" xfId="0" applyFont="1" applyFill="1"/>
    <xf numFmtId="0" fontId="0" fillId="0" borderId="0" xfId="0"/>
    <xf numFmtId="4" fontId="0" fillId="0" borderId="0" xfId="0" applyNumberFormat="1"/>
    <xf numFmtId="3" fontId="28" fillId="0" borderId="0" xfId="0" applyNumberFormat="1" applyFont="1" applyAlignment="1" applyProtection="1">
      <alignment horizontal="right"/>
    </xf>
    <xf numFmtId="3" fontId="5" fillId="0" borderId="0" xfId="0" applyNumberFormat="1" applyFont="1" applyAlignment="1" applyProtection="1">
      <alignment horizontal="right"/>
    </xf>
    <xf numFmtId="43" fontId="10" fillId="0" borderId="0" xfId="1" applyFont="1" applyAlignment="1" applyProtection="1">
      <alignment horizontal="right" vertical="center"/>
    </xf>
    <xf numFmtId="43" fontId="10" fillId="0" borderId="0" xfId="1" applyFont="1" applyBorder="1" applyAlignment="1" applyProtection="1">
      <alignment horizontal="right" vertical="center"/>
    </xf>
    <xf numFmtId="43" fontId="10" fillId="0" borderId="0" xfId="1" applyFont="1" applyFill="1" applyBorder="1" applyAlignment="1" applyProtection="1">
      <alignment horizontal="right" vertical="center"/>
    </xf>
    <xf numFmtId="0" fontId="10" fillId="0" borderId="0" xfId="0" applyFont="1" applyAlignment="1">
      <alignment horizontal="center"/>
    </xf>
    <xf numFmtId="0" fontId="25" fillId="0" borderId="0" xfId="0" applyFont="1" applyFill="1"/>
    <xf numFmtId="1" fontId="5" fillId="0" borderId="0" xfId="0" applyNumberFormat="1" applyFont="1" applyFill="1" applyAlignment="1">
      <alignment horizontal="center"/>
    </xf>
    <xf numFmtId="3" fontId="5" fillId="0" borderId="0" xfId="0" applyNumberFormat="1" applyFont="1" applyFill="1" applyAlignment="1">
      <alignment horizontal="center"/>
    </xf>
    <xf numFmtId="0" fontId="5" fillId="0" borderId="0" xfId="0" applyFont="1" applyFill="1" applyAlignment="1">
      <alignment horizontal="center"/>
    </xf>
    <xf numFmtId="0" fontId="2" fillId="0" borderId="0" xfId="0" applyFont="1" applyFill="1"/>
    <xf numFmtId="0" fontId="26" fillId="0" borderId="0" xfId="0" applyFont="1" applyFill="1"/>
    <xf numFmtId="43" fontId="10" fillId="0" borderId="0" xfId="1" quotePrefix="1" applyFont="1" applyFill="1" applyBorder="1" applyAlignment="1" applyProtection="1">
      <alignment horizontal="right" vertical="center"/>
    </xf>
    <xf numFmtId="0" fontId="2" fillId="0" borderId="0" xfId="0" applyFont="1" applyAlignment="1">
      <alignment wrapText="1"/>
    </xf>
    <xf numFmtId="0" fontId="2" fillId="0" borderId="0" xfId="0" applyFont="1" applyAlignment="1">
      <alignment horizontal="left"/>
    </xf>
    <xf numFmtId="0" fontId="2" fillId="0" borderId="0" xfId="0" applyFont="1" applyAlignment="1">
      <alignment horizontal="center"/>
    </xf>
    <xf numFmtId="0" fontId="4" fillId="0" borderId="0" xfId="0" applyFont="1" applyAlignment="1">
      <alignment horizontal="center"/>
    </xf>
    <xf numFmtId="43" fontId="13" fillId="0" borderId="0" xfId="1" applyFont="1" applyProtection="1"/>
    <xf numFmtId="170" fontId="13" fillId="0" borderId="0" xfId="8" applyNumberFormat="1" applyFont="1" applyProtection="1"/>
    <xf numFmtId="43" fontId="13" fillId="0" borderId="0" xfId="1" applyFont="1"/>
    <xf numFmtId="170" fontId="13" fillId="0" borderId="0" xfId="8" applyNumberFormat="1" applyFont="1"/>
    <xf numFmtId="170" fontId="2" fillId="0" borderId="0" xfId="8" applyNumberFormat="1" applyFont="1"/>
    <xf numFmtId="3" fontId="2" fillId="0" borderId="0" xfId="8" applyNumberFormat="1" applyFont="1" applyProtection="1"/>
    <xf numFmtId="0" fontId="0" fillId="0" borderId="0" xfId="0"/>
    <xf numFmtId="37" fontId="5" fillId="0" borderId="0" xfId="0" applyNumberFormat="1" applyFont="1"/>
    <xf numFmtId="37" fontId="13" fillId="0" borderId="0" xfId="5" applyNumberFormat="1" applyFont="1" applyAlignment="1" applyProtection="1">
      <alignment horizontal="centerContinuous"/>
    </xf>
    <xf numFmtId="164" fontId="13" fillId="0" borderId="0" xfId="5" applyNumberFormat="1" applyFont="1" applyProtection="1"/>
    <xf numFmtId="0" fontId="7" fillId="0" borderId="0" xfId="5" applyFont="1" applyAlignment="1" applyProtection="1">
      <alignment horizontal="left"/>
    </xf>
    <xf numFmtId="0" fontId="10" fillId="0" borderId="0" xfId="0" applyFont="1" applyAlignment="1">
      <alignment horizontal="center"/>
    </xf>
    <xf numFmtId="0" fontId="2" fillId="0" borderId="0" xfId="0" applyFont="1" applyAlignment="1">
      <alignment horizontal="center"/>
    </xf>
    <xf numFmtId="0" fontId="43" fillId="0" borderId="0" xfId="0" applyFont="1"/>
    <xf numFmtId="170" fontId="0" fillId="0" borderId="0" xfId="0" applyNumberFormat="1"/>
    <xf numFmtId="169" fontId="44" fillId="0" borderId="0" xfId="1" applyNumberFormat="1" applyFont="1"/>
    <xf numFmtId="169" fontId="44" fillId="0" borderId="0" xfId="1" applyNumberFormat="1" applyFont="1" applyBorder="1"/>
    <xf numFmtId="37" fontId="8" fillId="0" borderId="0" xfId="7" applyFont="1" applyBorder="1"/>
    <xf numFmtId="3" fontId="2" fillId="0" borderId="0" xfId="8" applyNumberFormat="1" applyFont="1" applyAlignment="1">
      <alignment horizontal="left" vertical="top"/>
    </xf>
    <xf numFmtId="3" fontId="14" fillId="0" borderId="0" xfId="8" applyNumberFormat="1" applyFont="1" applyAlignment="1">
      <alignment horizontal="left" vertical="top"/>
    </xf>
    <xf numFmtId="3" fontId="14" fillId="0" borderId="0" xfId="8" applyNumberFormat="1" applyFont="1"/>
    <xf numFmtId="3" fontId="4" fillId="0" borderId="0" xfId="0" applyNumberFormat="1" applyFont="1" applyAlignment="1">
      <alignment horizontal="right"/>
    </xf>
    <xf numFmtId="3" fontId="4" fillId="0" borderId="0" xfId="8" applyNumberFormat="1" applyFont="1" applyAlignment="1">
      <alignment horizontal="right"/>
    </xf>
    <xf numFmtId="3" fontId="2" fillId="0" borderId="0" xfId="8" applyNumberFormat="1" applyFont="1" applyAlignment="1">
      <alignment horizontal="right"/>
    </xf>
    <xf numFmtId="0" fontId="2" fillId="0" borderId="0" xfId="0" applyFont="1" applyAlignment="1">
      <alignment horizontal="right"/>
    </xf>
    <xf numFmtId="169" fontId="10" fillId="0" borderId="0" xfId="1" applyNumberFormat="1" applyFont="1"/>
    <xf numFmtId="0" fontId="2" fillId="0" borderId="0" xfId="0" applyFont="1" applyAlignment="1">
      <alignment horizontal="left"/>
    </xf>
    <xf numFmtId="0" fontId="2" fillId="0" borderId="0" xfId="0" applyFont="1" applyAlignment="1">
      <alignment horizontal="center"/>
    </xf>
    <xf numFmtId="3" fontId="2" fillId="0" borderId="0" xfId="0" applyNumberFormat="1" applyFont="1" applyAlignment="1">
      <alignment horizontal="center"/>
    </xf>
    <xf numFmtId="3" fontId="37" fillId="0" borderId="0" xfId="0" applyNumberFormat="1" applyFont="1" applyAlignment="1">
      <alignment horizontal="center"/>
    </xf>
    <xf numFmtId="3" fontId="37" fillId="0" borderId="0" xfId="0" applyNumberFormat="1" applyFont="1" applyAlignment="1">
      <alignment horizontal="right"/>
    </xf>
    <xf numFmtId="0" fontId="10" fillId="0" borderId="0" xfId="0" applyFont="1" applyAlignment="1">
      <alignment horizontal="center"/>
    </xf>
    <xf numFmtId="0" fontId="2" fillId="0" borderId="0" xfId="0" applyFont="1" applyAlignment="1">
      <alignment horizontal="center"/>
    </xf>
    <xf numFmtId="173" fontId="2" fillId="0" borderId="0" xfId="0" applyNumberFormat="1" applyFont="1"/>
    <xf numFmtId="37" fontId="7" fillId="0" borderId="0" xfId="7" applyNumberFormat="1" applyFont="1" applyFill="1" applyProtection="1"/>
    <xf numFmtId="3" fontId="5" fillId="0" borderId="0" xfId="0" applyNumberFormat="1" applyFont="1" applyFill="1" applyAlignment="1">
      <alignment horizontal="right" vertical="center"/>
    </xf>
    <xf numFmtId="0" fontId="5" fillId="0" borderId="0" xfId="0" applyFont="1" applyFill="1" applyAlignment="1">
      <alignment wrapText="1"/>
    </xf>
    <xf numFmtId="0" fontId="2" fillId="0" borderId="0" xfId="0" applyFont="1" applyAlignment="1">
      <alignment horizontal="center"/>
    </xf>
    <xf numFmtId="167" fontId="10" fillId="0" borderId="0" xfId="0" applyNumberFormat="1" applyFont="1" applyFill="1" applyAlignment="1">
      <alignment horizontal="right"/>
    </xf>
    <xf numFmtId="0" fontId="2" fillId="0" borderId="0" xfId="0" applyFont="1" applyFill="1" applyAlignment="1">
      <alignment horizontal="right"/>
    </xf>
    <xf numFmtId="170" fontId="10" fillId="0" borderId="0" xfId="0" applyNumberFormat="1" applyFont="1" applyFill="1" applyAlignment="1">
      <alignment horizontal="right"/>
    </xf>
    <xf numFmtId="0" fontId="2" fillId="0" borderId="0" xfId="0" applyFont="1" applyFill="1" applyAlignment="1">
      <alignment horizontal="left"/>
    </xf>
    <xf numFmtId="3" fontId="4" fillId="0" borderId="0" xfId="0" applyNumberFormat="1" applyFont="1" applyFill="1" applyAlignment="1">
      <alignment horizontal="center"/>
    </xf>
    <xf numFmtId="0" fontId="2" fillId="0" borderId="0" xfId="0" applyFont="1" applyFill="1" applyAlignment="1">
      <alignment horizontal="center"/>
    </xf>
    <xf numFmtId="3" fontId="2" fillId="0" borderId="0" xfId="0" applyNumberFormat="1" applyFont="1" applyFill="1" applyAlignment="1">
      <alignment horizontal="center"/>
    </xf>
    <xf numFmtId="3" fontId="2" fillId="0" borderId="0" xfId="0" applyNumberFormat="1" applyFont="1" applyFill="1" applyAlignment="1">
      <alignment horizontal="right"/>
    </xf>
    <xf numFmtId="9" fontId="8" fillId="0" borderId="0" xfId="10" applyFont="1"/>
    <xf numFmtId="10" fontId="13" fillId="0" borderId="0" xfId="10" applyNumberFormat="1" applyFont="1" applyFill="1"/>
    <xf numFmtId="0" fontId="2" fillId="0" borderId="0" xfId="0" applyFont="1" applyAlignment="1">
      <alignment wrapText="1"/>
    </xf>
    <xf numFmtId="164" fontId="14" fillId="0" borderId="0" xfId="7" applyNumberFormat="1" applyFont="1" applyAlignment="1" applyProtection="1">
      <alignment wrapText="1"/>
    </xf>
    <xf numFmtId="0" fontId="25" fillId="0" borderId="0" xfId="0" applyFont="1" applyFill="1" applyAlignment="1">
      <alignment horizontal="left" wrapText="1"/>
    </xf>
    <xf numFmtId="164" fontId="7" fillId="0" borderId="2" xfId="0" applyNumberFormat="1" applyFont="1" applyBorder="1" applyAlignment="1" applyProtection="1">
      <alignment horizontal="right"/>
    </xf>
    <xf numFmtId="165" fontId="7" fillId="0" borderId="2" xfId="0" applyNumberFormat="1" applyFont="1" applyBorder="1" applyAlignment="1" applyProtection="1">
      <alignment horizontal="right"/>
    </xf>
    <xf numFmtId="3" fontId="7" fillId="0" borderId="0" xfId="0" applyNumberFormat="1" applyFont="1" applyProtection="1"/>
    <xf numFmtId="3" fontId="13" fillId="0" borderId="0" xfId="0" applyNumberFormat="1" applyFont="1" applyFill="1" applyProtection="1"/>
    <xf numFmtId="3" fontId="13" fillId="0" borderId="0" xfId="0" applyNumberFormat="1" applyFont="1" applyProtection="1">
      <protection locked="0"/>
    </xf>
    <xf numFmtId="3" fontId="13" fillId="0" borderId="0" xfId="0" quotePrefix="1" applyNumberFormat="1" applyFont="1" applyAlignment="1" applyProtection="1">
      <alignment horizontal="right"/>
    </xf>
    <xf numFmtId="164" fontId="7" fillId="0" borderId="0" xfId="0" applyNumberFormat="1" applyFont="1" applyBorder="1" applyAlignment="1" applyProtection="1">
      <alignment horizontal="right"/>
    </xf>
    <xf numFmtId="165" fontId="7" fillId="0" borderId="0" xfId="0" applyNumberFormat="1" applyFont="1" applyBorder="1" applyAlignment="1" applyProtection="1">
      <alignment horizontal="right"/>
    </xf>
    <xf numFmtId="3" fontId="7" fillId="0" borderId="0" xfId="0" applyNumberFormat="1" applyFont="1" applyFill="1" applyAlignment="1">
      <alignment horizontal="right"/>
    </xf>
    <xf numFmtId="164" fontId="7" fillId="0" borderId="2" xfId="0" applyNumberFormat="1" applyFont="1" applyBorder="1" applyAlignment="1" applyProtection="1">
      <alignment horizontal="left"/>
    </xf>
    <xf numFmtId="0" fontId="13" fillId="0" borderId="2" xfId="0" applyFont="1" applyBorder="1"/>
    <xf numFmtId="37" fontId="13" fillId="0" borderId="0" xfId="0" applyNumberFormat="1" applyFont="1" applyAlignment="1" applyProtection="1">
      <alignment horizontal="left"/>
    </xf>
    <xf numFmtId="164" fontId="7" fillId="2" borderId="0" xfId="0" applyNumberFormat="1" applyFont="1" applyFill="1" applyAlignment="1" applyProtection="1">
      <alignment horizontal="left"/>
    </xf>
    <xf numFmtId="0" fontId="13" fillId="2" borderId="0" xfId="0" applyFont="1" applyFill="1"/>
    <xf numFmtId="3" fontId="7" fillId="2" borderId="0" xfId="0" applyNumberFormat="1" applyFont="1" applyFill="1" applyProtection="1"/>
    <xf numFmtId="3" fontId="7" fillId="2" borderId="0" xfId="0" applyNumberFormat="1" applyFont="1" applyFill="1" applyAlignment="1">
      <alignment horizontal="right"/>
    </xf>
    <xf numFmtId="3" fontId="13" fillId="2" borderId="0" xfId="0" applyNumberFormat="1" applyFont="1" applyFill="1" applyProtection="1"/>
    <xf numFmtId="37" fontId="7" fillId="2" borderId="0" xfId="0" applyNumberFormat="1" applyFont="1" applyFill="1" applyAlignment="1" applyProtection="1">
      <alignment horizontal="left"/>
    </xf>
    <xf numFmtId="0" fontId="13" fillId="0" borderId="0" xfId="0" applyFont="1" applyAlignment="1"/>
    <xf numFmtId="3" fontId="13" fillId="0" borderId="0" xfId="0" quotePrefix="1" applyNumberFormat="1" applyFont="1" applyFill="1" applyAlignment="1" applyProtection="1">
      <alignment horizontal="right"/>
    </xf>
    <xf numFmtId="0" fontId="7" fillId="0" borderId="2" xfId="0" applyNumberFormat="1" applyFont="1" applyBorder="1" applyAlignment="1" applyProtection="1">
      <alignment horizontal="right"/>
    </xf>
    <xf numFmtId="0" fontId="7" fillId="0" borderId="2" xfId="0" applyNumberFormat="1" applyFont="1" applyBorder="1" applyProtection="1"/>
    <xf numFmtId="166" fontId="7" fillId="2" borderId="0" xfId="10" applyNumberFormat="1" applyFont="1" applyFill="1" applyAlignment="1" applyProtection="1">
      <alignment horizontal="left"/>
    </xf>
    <xf numFmtId="166" fontId="13" fillId="2" borderId="0" xfId="10" applyNumberFormat="1" applyFont="1" applyFill="1"/>
    <xf numFmtId="166" fontId="7" fillId="2" borderId="0" xfId="10" applyNumberFormat="1" applyFont="1" applyFill="1" applyProtection="1"/>
    <xf numFmtId="166" fontId="7" fillId="0" borderId="0" xfId="10" applyNumberFormat="1" applyFont="1" applyProtection="1"/>
    <xf numFmtId="166" fontId="13" fillId="0" borderId="0" xfId="10" applyNumberFormat="1" applyFont="1" applyAlignment="1" applyProtection="1">
      <alignment horizontal="left"/>
    </xf>
    <xf numFmtId="166" fontId="13" fillId="0" borderId="0" xfId="10" applyNumberFormat="1" applyFont="1" applyProtection="1"/>
    <xf numFmtId="166" fontId="13" fillId="0" borderId="0" xfId="10" applyNumberFormat="1" applyFont="1" applyFill="1" applyProtection="1"/>
    <xf numFmtId="166" fontId="13" fillId="2" borderId="0" xfId="10" applyNumberFormat="1" applyFont="1" applyFill="1" applyProtection="1"/>
    <xf numFmtId="166" fontId="13" fillId="0" borderId="0" xfId="10" quotePrefix="1" applyNumberFormat="1" applyFont="1" applyFill="1" applyAlignment="1" applyProtection="1">
      <alignment horizontal="right"/>
    </xf>
    <xf numFmtId="166" fontId="13" fillId="0" borderId="0" xfId="10" applyNumberFormat="1" applyFont="1" applyProtection="1">
      <protection locked="0"/>
    </xf>
    <xf numFmtId="166" fontId="13" fillId="0" borderId="0" xfId="10" quotePrefix="1" applyNumberFormat="1" applyFont="1" applyAlignment="1" applyProtection="1">
      <alignment horizontal="right"/>
    </xf>
    <xf numFmtId="166" fontId="7" fillId="2" borderId="0" xfId="10" applyNumberFormat="1" applyFont="1" applyFill="1" applyAlignment="1" applyProtection="1">
      <alignment horizontal="right"/>
    </xf>
    <xf numFmtId="166" fontId="7" fillId="0" borderId="0" xfId="10" applyNumberFormat="1" applyFont="1" applyAlignment="1" applyProtection="1">
      <alignment horizontal="right"/>
    </xf>
    <xf numFmtId="166" fontId="13" fillId="0" borderId="0" xfId="10" applyNumberFormat="1" applyFont="1" applyAlignment="1" applyProtection="1">
      <alignment horizontal="right"/>
    </xf>
    <xf numFmtId="166" fontId="13" fillId="0" borderId="0" xfId="10" applyNumberFormat="1" applyFont="1" applyFill="1" applyAlignment="1" applyProtection="1">
      <alignment horizontal="right"/>
    </xf>
    <xf numFmtId="166" fontId="13" fillId="2" borderId="0" xfId="10" applyNumberFormat="1" applyFont="1" applyFill="1" applyAlignment="1" applyProtection="1">
      <alignment horizontal="right"/>
    </xf>
    <xf numFmtId="166" fontId="13" fillId="0" borderId="0" xfId="10" applyNumberFormat="1" applyFont="1" applyAlignment="1" applyProtection="1">
      <alignment horizontal="right"/>
      <protection locked="0"/>
    </xf>
    <xf numFmtId="0" fontId="7" fillId="0" borderId="2" xfId="0" applyFont="1" applyBorder="1"/>
    <xf numFmtId="0" fontId="7" fillId="0" borderId="2" xfId="0" applyFont="1" applyBorder="1" applyAlignment="1">
      <alignment horizontal="right"/>
    </xf>
    <xf numFmtId="167" fontId="7" fillId="0" borderId="0" xfId="0" applyNumberFormat="1" applyFont="1"/>
    <xf numFmtId="0" fontId="7" fillId="0" borderId="0" xfId="0" applyFont="1" applyAlignment="1">
      <alignment horizontal="left"/>
    </xf>
    <xf numFmtId="0" fontId="6" fillId="0" borderId="2" xfId="0" applyFont="1" applyBorder="1" applyAlignment="1">
      <alignment horizontal="right"/>
    </xf>
    <xf numFmtId="0" fontId="6" fillId="0" borderId="2" xfId="0" applyFont="1" applyBorder="1" applyAlignment="1">
      <alignment horizontal="center"/>
    </xf>
    <xf numFmtId="0" fontId="4" fillId="0" borderId="2" xfId="0" applyFont="1" applyBorder="1" applyAlignment="1">
      <alignment horizontal="right"/>
    </xf>
    <xf numFmtId="164" fontId="10" fillId="0" borderId="2" xfId="0" applyNumberFormat="1" applyFont="1" applyBorder="1" applyAlignment="1" applyProtection="1">
      <alignment horizontal="right" vertical="center"/>
    </xf>
    <xf numFmtId="164" fontId="10" fillId="0" borderId="2" xfId="0" applyNumberFormat="1" applyFont="1" applyBorder="1" applyAlignment="1" applyProtection="1">
      <alignment horizontal="center" vertical="center"/>
    </xf>
    <xf numFmtId="0" fontId="6" fillId="0" borderId="2" xfId="0" applyFont="1" applyBorder="1" applyAlignment="1"/>
    <xf numFmtId="0" fontId="6" fillId="0" borderId="2" xfId="4" applyFont="1" applyBorder="1" applyAlignment="1">
      <alignment horizontal="right"/>
    </xf>
    <xf numFmtId="3" fontId="10" fillId="0" borderId="0" xfId="1" applyNumberFormat="1" applyFont="1"/>
    <xf numFmtId="3" fontId="6" fillId="0" borderId="0" xfId="1" applyNumberFormat="1" applyFont="1"/>
    <xf numFmtId="0" fontId="10" fillId="0" borderId="0" xfId="0" applyFont="1" applyBorder="1" applyAlignment="1">
      <alignment horizontal="left"/>
    </xf>
    <xf numFmtId="0" fontId="7" fillId="0" borderId="2" xfId="0" applyFont="1" applyBorder="1" applyAlignment="1">
      <alignment horizontal="left"/>
    </xf>
    <xf numFmtId="0" fontId="7" fillId="0" borderId="2" xfId="0" applyFont="1" applyBorder="1" applyAlignment="1">
      <alignment horizontal="center"/>
    </xf>
    <xf numFmtId="3" fontId="13" fillId="0" borderId="2" xfId="0" applyNumberFormat="1" applyFont="1" applyBorder="1"/>
    <xf numFmtId="166" fontId="13" fillId="0" borderId="2" xfId="0" applyNumberFormat="1" applyFont="1" applyBorder="1"/>
    <xf numFmtId="0" fontId="2" fillId="0" borderId="2" xfId="0" applyFont="1" applyBorder="1" applyAlignment="1">
      <alignment horizontal="right"/>
    </xf>
    <xf numFmtId="0" fontId="8" fillId="0" borderId="0" xfId="0" applyFont="1" applyAlignment="1">
      <alignment horizontal="left" vertical="top"/>
    </xf>
    <xf numFmtId="0" fontId="4" fillId="0" borderId="2" xfId="0" applyFont="1" applyBorder="1"/>
    <xf numFmtId="164" fontId="4" fillId="0" borderId="2" xfId="0" applyNumberFormat="1" applyFont="1" applyBorder="1" applyAlignment="1" applyProtection="1">
      <alignment horizontal="left"/>
    </xf>
    <xf numFmtId="164" fontId="4" fillId="0" borderId="2" xfId="0" applyNumberFormat="1" applyFont="1" applyBorder="1" applyAlignment="1" applyProtection="1">
      <alignment horizontal="right"/>
    </xf>
    <xf numFmtId="37" fontId="4" fillId="0" borderId="2" xfId="0" applyNumberFormat="1" applyFont="1" applyBorder="1" applyAlignment="1" applyProtection="1">
      <alignment horizontal="right"/>
    </xf>
    <xf numFmtId="164" fontId="7" fillId="0" borderId="2" xfId="0" applyNumberFormat="1" applyFont="1" applyBorder="1" applyAlignment="1" applyProtection="1">
      <alignment horizontal="center"/>
    </xf>
    <xf numFmtId="37" fontId="13" fillId="0" borderId="2" xfId="0" applyNumberFormat="1" applyFont="1" applyBorder="1" applyAlignment="1" applyProtection="1">
      <alignment horizontal="center"/>
    </xf>
    <xf numFmtId="3" fontId="7" fillId="0" borderId="2" xfId="8" applyNumberFormat="1" applyFont="1" applyBorder="1" applyAlignment="1" applyProtection="1">
      <alignment horizontal="right"/>
    </xf>
    <xf numFmtId="3" fontId="13" fillId="0" borderId="2" xfId="8" applyNumberFormat="1" applyFont="1" applyBorder="1"/>
    <xf numFmtId="3" fontId="7" fillId="0" borderId="2" xfId="8" applyNumberFormat="1" applyFont="1" applyBorder="1" applyAlignment="1" applyProtection="1">
      <alignment horizontal="left"/>
    </xf>
    <xf numFmtId="3" fontId="10" fillId="0" borderId="0" xfId="0" applyNumberFormat="1" applyFont="1" applyBorder="1"/>
    <xf numFmtId="3" fontId="10" fillId="0" borderId="2" xfId="0" applyNumberFormat="1" applyFont="1" applyBorder="1"/>
    <xf numFmtId="3" fontId="10" fillId="0" borderId="0" xfId="0" quotePrefix="1" applyNumberFormat="1" applyFont="1" applyAlignment="1">
      <alignment horizontal="left"/>
    </xf>
    <xf numFmtId="164" fontId="10" fillId="0" borderId="0" xfId="0" applyNumberFormat="1" applyFont="1" applyAlignment="1" applyProtection="1">
      <alignment horizontal="left"/>
    </xf>
    <xf numFmtId="164" fontId="10" fillId="0" borderId="0" xfId="0" applyNumberFormat="1" applyFont="1" applyBorder="1" applyAlignment="1" applyProtection="1">
      <alignment horizontal="left"/>
    </xf>
    <xf numFmtId="164" fontId="10" fillId="0" borderId="2" xfId="0" applyNumberFormat="1" applyFont="1" applyBorder="1" applyAlignment="1" applyProtection="1">
      <alignment horizontal="left"/>
    </xf>
    <xf numFmtId="164" fontId="7" fillId="0" borderId="2" xfId="0" applyNumberFormat="1" applyFont="1" applyBorder="1" applyProtection="1"/>
    <xf numFmtId="164" fontId="13" fillId="0" borderId="2" xfId="0" applyNumberFormat="1" applyFont="1" applyBorder="1" applyAlignment="1" applyProtection="1">
      <alignment horizontal="left"/>
    </xf>
    <xf numFmtId="37" fontId="13" fillId="0" borderId="2" xfId="0" applyNumberFormat="1" applyFont="1" applyBorder="1" applyProtection="1"/>
    <xf numFmtId="0" fontId="13" fillId="0" borderId="2" xfId="8" applyFont="1" applyBorder="1"/>
    <xf numFmtId="164" fontId="7" fillId="0" borderId="2" xfId="7" applyNumberFormat="1" applyFont="1" applyBorder="1" applyAlignment="1" applyProtection="1">
      <alignment horizontal="left"/>
    </xf>
    <xf numFmtId="37" fontId="7" fillId="0" borderId="2" xfId="7" applyNumberFormat="1" applyFont="1" applyBorder="1" applyAlignment="1" applyProtection="1">
      <alignment horizontal="right"/>
    </xf>
    <xf numFmtId="164" fontId="7" fillId="0" borderId="2" xfId="7" applyNumberFormat="1" applyFont="1" applyBorder="1" applyAlignment="1" applyProtection="1">
      <alignment horizontal="right"/>
    </xf>
    <xf numFmtId="37" fontId="7" fillId="0" borderId="2" xfId="7" applyFont="1" applyBorder="1" applyAlignment="1">
      <alignment horizontal="right"/>
    </xf>
    <xf numFmtId="37" fontId="7" fillId="0" borderId="0" xfId="5" applyNumberFormat="1" applyFont="1" applyFill="1" applyAlignment="1" applyProtection="1">
      <alignment horizontal="right"/>
    </xf>
    <xf numFmtId="0" fontId="7" fillId="2" borderId="0" xfId="5" applyFont="1" applyFill="1" applyAlignment="1" applyProtection="1">
      <alignment horizontal="left"/>
    </xf>
    <xf numFmtId="0" fontId="13" fillId="0" borderId="0" xfId="5" applyFont="1" applyAlignment="1" applyProtection="1">
      <alignment horizontal="left"/>
    </xf>
    <xf numFmtId="3" fontId="7" fillId="2" borderId="0" xfId="5" applyNumberFormat="1" applyFont="1" applyFill="1" applyAlignment="1" applyProtection="1"/>
    <xf numFmtId="3" fontId="7" fillId="0" borderId="0" xfId="5" applyNumberFormat="1" applyFont="1" applyAlignment="1" applyProtection="1">
      <alignment horizontal="center"/>
    </xf>
    <xf numFmtId="3" fontId="13" fillId="0" borderId="0" xfId="5" applyNumberFormat="1" applyFont="1" applyFill="1" applyAlignment="1">
      <alignment horizontal="right"/>
    </xf>
    <xf numFmtId="3" fontId="13" fillId="0" borderId="0" xfId="1" applyNumberFormat="1" applyFont="1" applyFill="1" applyAlignment="1" applyProtection="1">
      <alignment horizontal="right"/>
    </xf>
    <xf numFmtId="3" fontId="7" fillId="2" borderId="0" xfId="5" applyNumberFormat="1" applyFont="1" applyFill="1" applyAlignment="1" applyProtection="1">
      <alignment horizontal="right"/>
    </xf>
    <xf numFmtId="3" fontId="7" fillId="2" borderId="0" xfId="5" applyNumberFormat="1" applyFont="1" applyFill="1" applyAlignment="1" applyProtection="1">
      <alignment horizontal="left"/>
    </xf>
    <xf numFmtId="3" fontId="7" fillId="0" borderId="0" xfId="5" applyNumberFormat="1" applyFont="1"/>
    <xf numFmtId="3" fontId="13" fillId="0" borderId="0" xfId="5" applyNumberFormat="1" applyFont="1"/>
    <xf numFmtId="3" fontId="7" fillId="0" borderId="0" xfId="5" applyNumberFormat="1" applyFont="1" applyAlignment="1" applyProtection="1">
      <alignment horizontal="right"/>
    </xf>
    <xf numFmtId="3" fontId="13" fillId="0" borderId="0" xfId="5" applyNumberFormat="1" applyFont="1" applyAlignment="1" applyProtection="1">
      <alignment horizontal="right"/>
    </xf>
    <xf numFmtId="3" fontId="13" fillId="0" borderId="0" xfId="5" applyNumberFormat="1" applyFont="1" applyAlignment="1">
      <alignment horizontal="right"/>
    </xf>
    <xf numFmtId="3" fontId="7" fillId="2" borderId="0" xfId="5" applyNumberFormat="1" applyFont="1" applyFill="1"/>
    <xf numFmtId="3" fontId="13" fillId="0" borderId="0" xfId="5" applyNumberFormat="1" applyFont="1" applyAlignment="1" applyProtection="1">
      <alignment horizontal="left"/>
    </xf>
    <xf numFmtId="165" fontId="7" fillId="0" borderId="2" xfId="5" applyNumberFormat="1" applyFont="1" applyBorder="1" applyAlignment="1" applyProtection="1">
      <alignment horizontal="right"/>
    </xf>
    <xf numFmtId="37" fontId="13" fillId="0" borderId="0" xfId="5" applyNumberFormat="1" applyFont="1" applyFill="1" applyAlignment="1" applyProtection="1">
      <alignment horizontal="centerContinuous"/>
    </xf>
    <xf numFmtId="37" fontId="7" fillId="0" borderId="2" xfId="5" applyNumberFormat="1" applyFont="1" applyBorder="1" applyAlignment="1" applyProtection="1">
      <alignment horizontal="right"/>
    </xf>
    <xf numFmtId="37" fontId="7" fillId="0" borderId="2" xfId="5" applyNumberFormat="1" applyFont="1" applyFill="1" applyBorder="1" applyAlignment="1" applyProtection="1">
      <alignment horizontal="right"/>
    </xf>
    <xf numFmtId="37" fontId="7" fillId="0" borderId="0" xfId="5" applyNumberFormat="1" applyFont="1" applyAlignment="1" applyProtection="1">
      <alignment horizontal="right"/>
    </xf>
    <xf numFmtId="37" fontId="7" fillId="0" borderId="0" xfId="5" applyNumberFormat="1" applyFont="1" applyFill="1"/>
    <xf numFmtId="0" fontId="7" fillId="0" borderId="0" xfId="5" applyFont="1" applyFill="1"/>
    <xf numFmtId="3" fontId="13" fillId="0" borderId="0" xfId="1" applyNumberFormat="1" applyFont="1" applyAlignment="1">
      <alignment horizontal="right"/>
    </xf>
    <xf numFmtId="10" fontId="7" fillId="0" borderId="0" xfId="10" applyNumberFormat="1" applyFont="1" applyFill="1"/>
    <xf numFmtId="37" fontId="13" fillId="0" borderId="0" xfId="5" applyNumberFormat="1" applyFont="1"/>
    <xf numFmtId="3" fontId="13" fillId="0" borderId="0" xfId="1" applyNumberFormat="1" applyFont="1" applyFill="1" applyAlignment="1">
      <alignment horizontal="right"/>
    </xf>
    <xf numFmtId="0" fontId="13" fillId="0" borderId="0" xfId="5" applyFont="1" applyAlignment="1">
      <alignment horizontal="centerContinuous"/>
    </xf>
    <xf numFmtId="37" fontId="13" fillId="0" borderId="0" xfId="5" applyNumberFormat="1" applyFont="1" applyProtection="1"/>
    <xf numFmtId="166" fontId="13" fillId="0" borderId="0" xfId="5" applyNumberFormat="1" applyFont="1" applyAlignment="1">
      <alignment horizontal="right"/>
    </xf>
    <xf numFmtId="166" fontId="13" fillId="0" borderId="0" xfId="5" applyNumberFormat="1" applyFont="1" applyAlignment="1" applyProtection="1">
      <alignment horizontal="right"/>
    </xf>
    <xf numFmtId="37" fontId="13" fillId="0" borderId="0" xfId="5" quotePrefix="1" applyNumberFormat="1" applyFont="1" applyAlignment="1">
      <alignment horizontal="right"/>
    </xf>
    <xf numFmtId="166" fontId="13" fillId="0" borderId="0" xfId="5" applyNumberFormat="1" applyFont="1" applyFill="1" applyAlignment="1" applyProtection="1">
      <alignment horizontal="right"/>
    </xf>
    <xf numFmtId="166" fontId="7" fillId="2" borderId="0" xfId="5" applyNumberFormat="1" applyFont="1" applyFill="1" applyAlignment="1" applyProtection="1">
      <alignment horizontal="right"/>
    </xf>
    <xf numFmtId="0" fontId="7" fillId="0" borderId="2" xfId="5" applyNumberFormat="1" applyFont="1" applyBorder="1" applyAlignment="1" applyProtection="1">
      <alignment horizontal="right"/>
    </xf>
    <xf numFmtId="0" fontId="7" fillId="0" borderId="0" xfId="5" applyNumberFormat="1" applyFont="1" applyBorder="1" applyAlignment="1" applyProtection="1">
      <alignment horizontal="right"/>
    </xf>
    <xf numFmtId="165" fontId="7" fillId="0" borderId="2" xfId="5" applyNumberFormat="1" applyFont="1" applyBorder="1" applyProtection="1"/>
    <xf numFmtId="165" fontId="7" fillId="0" borderId="0" xfId="5" applyNumberFormat="1" applyFont="1" applyBorder="1" applyAlignment="1" applyProtection="1">
      <alignment horizontal="right"/>
    </xf>
    <xf numFmtId="165" fontId="7" fillId="0" borderId="0" xfId="5" applyNumberFormat="1" applyFont="1" applyBorder="1" applyProtection="1"/>
    <xf numFmtId="0" fontId="2" fillId="0" borderId="0" xfId="5" applyFont="1" applyAlignment="1" applyProtection="1">
      <alignment horizontal="left"/>
    </xf>
    <xf numFmtId="3" fontId="7" fillId="0" borderId="2" xfId="0" applyNumberFormat="1" applyFont="1" applyBorder="1" applyAlignment="1">
      <alignment horizontal="right"/>
    </xf>
    <xf numFmtId="167" fontId="7" fillId="0" borderId="0" xfId="0" applyNumberFormat="1" applyFont="1" applyFill="1"/>
    <xf numFmtId="0" fontId="28" fillId="0" borderId="2" xfId="0" applyNumberFormat="1" applyFont="1" applyBorder="1" applyAlignment="1" applyProtection="1">
      <alignment horizontal="right"/>
    </xf>
    <xf numFmtId="164" fontId="28" fillId="0" borderId="2" xfId="0" applyNumberFormat="1" applyFont="1" applyBorder="1" applyAlignment="1" applyProtection="1">
      <alignment horizontal="center"/>
    </xf>
    <xf numFmtId="3" fontId="28" fillId="0" borderId="2" xfId="0" applyNumberFormat="1" applyFont="1" applyBorder="1" applyAlignment="1" applyProtection="1">
      <alignment horizontal="right"/>
    </xf>
    <xf numFmtId="0" fontId="5" fillId="0" borderId="0" xfId="0" applyFont="1" applyAlignment="1"/>
    <xf numFmtId="3" fontId="5" fillId="0" borderId="0" xfId="0" applyNumberFormat="1" applyFont="1" applyFill="1" applyAlignment="1" applyProtection="1">
      <alignment horizontal="right"/>
    </xf>
    <xf numFmtId="0" fontId="7" fillId="0" borderId="2" xfId="0" applyFont="1" applyBorder="1" applyAlignment="1"/>
    <xf numFmtId="0" fontId="7" fillId="0" borderId="2" xfId="0" applyFont="1" applyFill="1" applyBorder="1" applyAlignment="1">
      <alignment horizontal="center"/>
    </xf>
    <xf numFmtId="0" fontId="7" fillId="0" borderId="2" xfId="0" applyFont="1" applyFill="1" applyBorder="1" applyAlignment="1">
      <alignment horizontal="right"/>
    </xf>
    <xf numFmtId="0" fontId="7" fillId="0" borderId="0" xfId="0" applyFont="1" applyAlignment="1">
      <alignment horizontal="right"/>
    </xf>
    <xf numFmtId="0" fontId="6" fillId="0" borderId="2" xfId="0" applyFont="1" applyBorder="1" applyAlignment="1">
      <alignment horizontal="left"/>
    </xf>
    <xf numFmtId="0" fontId="6" fillId="0" borderId="0" xfId="0" applyFont="1" applyAlignment="1"/>
    <xf numFmtId="0" fontId="10" fillId="0" borderId="0" xfId="0" applyFont="1" applyAlignment="1">
      <alignment horizontal="center"/>
    </xf>
    <xf numFmtId="170" fontId="10" fillId="0" borderId="0" xfId="0" applyNumberFormat="1" applyFont="1"/>
    <xf numFmtId="37" fontId="13" fillId="0" borderId="0" xfId="7" applyFont="1" applyAlignment="1">
      <alignment horizontal="right"/>
    </xf>
    <xf numFmtId="37" fontId="13" fillId="0" borderId="0" xfId="7" applyFont="1"/>
    <xf numFmtId="166" fontId="13" fillId="0" borderId="0" xfId="7" applyNumberFormat="1" applyFont="1" applyProtection="1"/>
    <xf numFmtId="37" fontId="7" fillId="0" borderId="0" xfId="7" applyFont="1"/>
    <xf numFmtId="166" fontId="13" fillId="0" borderId="2" xfId="10" applyNumberFormat="1" applyFont="1" applyBorder="1"/>
    <xf numFmtId="3" fontId="5" fillId="0" borderId="0" xfId="0" applyNumberFormat="1" applyFont="1"/>
    <xf numFmtId="3" fontId="14" fillId="0" borderId="0" xfId="8" applyNumberFormat="1" applyFont="1" applyAlignment="1">
      <alignment horizontal="left" vertical="top"/>
    </xf>
    <xf numFmtId="0" fontId="6" fillId="0" borderId="0" xfId="0" applyFont="1" applyAlignment="1">
      <alignment horizontal="center"/>
    </xf>
    <xf numFmtId="0" fontId="7" fillId="0" borderId="0" xfId="0" applyFont="1" applyAlignment="1">
      <alignment horizontal="center"/>
    </xf>
    <xf numFmtId="164" fontId="21" fillId="0" borderId="0" xfId="0" applyNumberFormat="1" applyFont="1" applyAlignment="1" applyProtection="1">
      <alignment horizontal="center"/>
    </xf>
    <xf numFmtId="164" fontId="31" fillId="0" borderId="0" xfId="5" applyNumberFormat="1" applyFont="1" applyAlignment="1" applyProtection="1">
      <alignment horizontal="left" wrapText="1"/>
    </xf>
    <xf numFmtId="0" fontId="7" fillId="0" borderId="0" xfId="0" applyFont="1" applyAlignment="1">
      <alignment horizontal="left"/>
    </xf>
    <xf numFmtId="0" fontId="20" fillId="0" borderId="0" xfId="0" applyFont="1" applyAlignment="1">
      <alignment horizontal="left" wrapText="1"/>
    </xf>
    <xf numFmtId="0" fontId="4" fillId="0" borderId="0" xfId="0" applyFont="1" applyAlignment="1">
      <alignment horizontal="center"/>
    </xf>
    <xf numFmtId="0" fontId="25" fillId="0" borderId="0" xfId="0" applyFont="1" applyAlignment="1">
      <alignment horizontal="left" vertical="center" wrapText="1"/>
    </xf>
    <xf numFmtId="0" fontId="25" fillId="0" borderId="0" xfId="0" applyNumberFormat="1" applyFont="1" applyAlignment="1">
      <alignment horizontal="left" vertical="center"/>
    </xf>
    <xf numFmtId="1" fontId="10" fillId="0" borderId="0" xfId="0" quotePrefix="1" applyNumberFormat="1" applyFont="1" applyAlignment="1" applyProtection="1">
      <alignment horizontal="left" vertical="center"/>
    </xf>
    <xf numFmtId="10" fontId="10" fillId="0" borderId="0" xfId="0" applyNumberFormat="1" applyFont="1" applyAlignment="1" applyProtection="1">
      <alignment horizontal="right" vertical="center"/>
    </xf>
    <xf numFmtId="1" fontId="10" fillId="0" borderId="0" xfId="0" applyNumberFormat="1" applyFont="1" applyAlignment="1" applyProtection="1">
      <alignment horizontal="left" vertical="center"/>
    </xf>
    <xf numFmtId="0" fontId="10" fillId="0" borderId="0" xfId="0" applyFont="1" applyAlignment="1">
      <alignment horizontal="center"/>
    </xf>
    <xf numFmtId="164" fontId="23" fillId="0" borderId="0" xfId="0" applyNumberFormat="1" applyFont="1" applyAlignment="1" applyProtection="1">
      <alignment horizontal="right" vertical="center"/>
    </xf>
    <xf numFmtId="164" fontId="10" fillId="0" borderId="2" xfId="0" applyNumberFormat="1" applyFont="1" applyBorder="1" applyAlignment="1" applyProtection="1">
      <alignment horizontal="right" vertical="center"/>
    </xf>
    <xf numFmtId="0" fontId="25" fillId="0" borderId="0" xfId="0" applyFont="1" applyAlignment="1">
      <alignment horizontal="left"/>
    </xf>
    <xf numFmtId="164" fontId="6" fillId="0" borderId="2" xfId="0" applyNumberFormat="1" applyFont="1" applyBorder="1" applyAlignment="1" applyProtection="1">
      <alignment horizontal="center" vertical="center"/>
    </xf>
    <xf numFmtId="0" fontId="6" fillId="0" borderId="2" xfId="0" applyFont="1" applyBorder="1" applyAlignment="1">
      <alignment horizontal="center"/>
    </xf>
    <xf numFmtId="0" fontId="6" fillId="0" borderId="2" xfId="0" quotePrefix="1" applyFont="1" applyBorder="1" applyAlignment="1">
      <alignment horizontal="center"/>
    </xf>
    <xf numFmtId="0" fontId="8" fillId="0" borderId="2" xfId="0" applyFont="1" applyBorder="1" applyAlignment="1">
      <alignment horizontal="center"/>
    </xf>
    <xf numFmtId="0" fontId="21" fillId="0" borderId="0" xfId="0" applyFont="1" applyAlignment="1">
      <alignment horizontal="center"/>
    </xf>
    <xf numFmtId="0" fontId="8" fillId="0" borderId="0" xfId="0" applyFont="1" applyAlignment="1">
      <alignment horizontal="center"/>
    </xf>
    <xf numFmtId="164" fontId="21" fillId="0" borderId="0" xfId="0" applyNumberFormat="1" applyFont="1" applyAlignment="1" applyProtection="1">
      <alignment horizontal="center" vertical="center"/>
    </xf>
    <xf numFmtId="0" fontId="26" fillId="0" borderId="0" xfId="0" applyFont="1" applyFill="1" applyBorder="1" applyAlignment="1">
      <alignment horizontal="left" wrapText="1"/>
    </xf>
    <xf numFmtId="0" fontId="13" fillId="0" borderId="0" xfId="0" applyFont="1" applyAlignment="1">
      <alignment horizontal="center"/>
    </xf>
    <xf numFmtId="49" fontId="20" fillId="0" borderId="0" xfId="0" applyNumberFormat="1" applyFont="1" applyAlignment="1">
      <alignment wrapText="1"/>
    </xf>
    <xf numFmtId="0" fontId="2" fillId="0" borderId="0" xfId="0" applyFont="1" applyAlignment="1">
      <alignment wrapText="1"/>
    </xf>
    <xf numFmtId="49" fontId="19" fillId="0" borderId="0" xfId="0" applyNumberFormat="1" applyFont="1" applyAlignment="1">
      <alignment wrapText="1"/>
    </xf>
    <xf numFmtId="0" fontId="7" fillId="0" borderId="0" xfId="3" applyFont="1" applyFill="1" applyAlignment="1">
      <alignment horizontal="center"/>
    </xf>
    <xf numFmtId="49" fontId="20" fillId="0" borderId="0" xfId="0" applyNumberFormat="1" applyFont="1" applyAlignment="1">
      <alignment horizontal="left" wrapText="1"/>
    </xf>
    <xf numFmtId="0" fontId="4" fillId="0" borderId="2" xfId="0" applyFont="1" applyBorder="1" applyAlignment="1">
      <alignment horizontal="left"/>
    </xf>
    <xf numFmtId="0" fontId="2" fillId="0" borderId="0" xfId="0" applyFont="1" applyAlignment="1">
      <alignment horizontal="left"/>
    </xf>
    <xf numFmtId="49" fontId="2" fillId="0" borderId="0" xfId="3" applyNumberFormat="1" applyFont="1" applyFill="1" applyAlignment="1">
      <alignment horizontal="left" vertical="top" wrapText="1"/>
    </xf>
    <xf numFmtId="3" fontId="6" fillId="0" borderId="0" xfId="0" applyNumberFormat="1" applyFont="1" applyAlignment="1">
      <alignment horizontal="center"/>
    </xf>
    <xf numFmtId="164" fontId="35" fillId="0" borderId="0" xfId="0" applyNumberFormat="1" applyFont="1" applyAlignment="1" applyProtection="1">
      <alignment horizontal="left" vertical="top" wrapText="1"/>
    </xf>
    <xf numFmtId="164" fontId="34" fillId="0" borderId="0" xfId="0" applyNumberFormat="1" applyFont="1" applyAlignment="1" applyProtection="1">
      <alignment horizontal="left" vertical="top" wrapText="1"/>
    </xf>
    <xf numFmtId="37" fontId="7" fillId="0" borderId="0" xfId="0" applyNumberFormat="1" applyFont="1" applyAlignment="1" applyProtection="1">
      <alignment horizontal="center"/>
    </xf>
    <xf numFmtId="37" fontId="10" fillId="0" borderId="0" xfId="0" applyNumberFormat="1" applyFont="1" applyAlignment="1" applyProtection="1">
      <alignment horizontal="left"/>
    </xf>
    <xf numFmtId="164" fontId="6" fillId="0" borderId="2" xfId="0" applyNumberFormat="1" applyFont="1" applyBorder="1" applyAlignment="1" applyProtection="1">
      <alignment horizontal="left"/>
    </xf>
    <xf numFmtId="37" fontId="6" fillId="0" borderId="0" xfId="0" applyNumberFormat="1" applyFont="1" applyFill="1" applyAlignment="1" applyProtection="1">
      <alignment horizontal="center"/>
    </xf>
    <xf numFmtId="172" fontId="14" fillId="0" borderId="0" xfId="8" quotePrefix="1" applyNumberFormat="1" applyFont="1" applyAlignment="1" applyProtection="1">
      <alignment horizontal="center"/>
    </xf>
    <xf numFmtId="0" fontId="31" fillId="0" borderId="0" xfId="8" applyFont="1" applyAlignment="1">
      <alignment horizontal="left" wrapText="1"/>
    </xf>
    <xf numFmtId="3" fontId="14" fillId="0" borderId="0" xfId="8" applyNumberFormat="1" applyFont="1" applyAlignment="1">
      <alignment horizontal="left" vertical="top"/>
    </xf>
    <xf numFmtId="0" fontId="2" fillId="0" borderId="0" xfId="0" applyFont="1" applyAlignment="1">
      <alignment horizontal="center"/>
    </xf>
    <xf numFmtId="3" fontId="14" fillId="0" borderId="0" xfId="8" applyNumberFormat="1" applyFont="1" applyAlignment="1">
      <alignment horizontal="left" wrapText="1"/>
    </xf>
    <xf numFmtId="3" fontId="31" fillId="0" borderId="0" xfId="8" applyNumberFormat="1" applyFont="1" applyAlignment="1">
      <alignment horizontal="left"/>
    </xf>
    <xf numFmtId="0" fontId="31" fillId="0" borderId="0" xfId="0" applyFont="1" applyAlignment="1">
      <alignment horizontal="left" vertical="center" wrapText="1"/>
    </xf>
    <xf numFmtId="0" fontId="21" fillId="0" borderId="0" xfId="0" applyFont="1" applyFill="1" applyAlignment="1">
      <alignment horizontal="center"/>
    </xf>
    <xf numFmtId="164" fontId="34" fillId="0" borderId="0" xfId="0" applyNumberFormat="1" applyFont="1" applyAlignment="1" applyProtection="1">
      <alignment horizontal="left"/>
    </xf>
    <xf numFmtId="164" fontId="6" fillId="0" borderId="0" xfId="0" applyNumberFormat="1" applyFont="1" applyFill="1" applyAlignment="1" applyProtection="1">
      <alignment horizontal="center"/>
    </xf>
    <xf numFmtId="164" fontId="6" fillId="0" borderId="0" xfId="0" applyNumberFormat="1" applyFont="1" applyAlignment="1" applyProtection="1">
      <alignment horizontal="center"/>
    </xf>
    <xf numFmtId="164" fontId="2" fillId="0" borderId="0" xfId="0" applyNumberFormat="1" applyFont="1" applyAlignment="1" applyProtection="1">
      <alignment horizontal="center"/>
    </xf>
    <xf numFmtId="164" fontId="14" fillId="0" borderId="0" xfId="7" applyNumberFormat="1" applyFont="1" applyAlignment="1" applyProtection="1">
      <alignment horizontal="left" wrapText="1"/>
    </xf>
    <xf numFmtId="164" fontId="14" fillId="0" borderId="0" xfId="7" applyNumberFormat="1" applyFont="1" applyAlignment="1" applyProtection="1">
      <alignment wrapText="1"/>
    </xf>
    <xf numFmtId="164" fontId="31" fillId="0" borderId="0" xfId="7" applyNumberFormat="1" applyFont="1" applyAlignment="1" applyProtection="1">
      <alignment horizontal="left" wrapText="1"/>
    </xf>
    <xf numFmtId="164" fontId="6" fillId="0" borderId="0" xfId="7" applyNumberFormat="1" applyFont="1" applyFill="1" applyAlignment="1" applyProtection="1">
      <alignment horizontal="center"/>
    </xf>
    <xf numFmtId="37" fontId="5" fillId="0" borderId="0" xfId="7" applyFont="1" applyAlignment="1">
      <alignment horizontal="center"/>
    </xf>
    <xf numFmtId="37" fontId="3" fillId="0" borderId="0" xfId="7" applyFont="1" applyAlignment="1">
      <alignment horizontal="center"/>
    </xf>
    <xf numFmtId="164" fontId="31" fillId="0" borderId="0" xfId="7" applyNumberFormat="1" applyFont="1" applyAlignment="1" applyProtection="1">
      <alignment horizontal="left" vertical="center" wrapText="1"/>
    </xf>
    <xf numFmtId="164" fontId="14" fillId="0" borderId="0" xfId="7" applyNumberFormat="1" applyFont="1" applyAlignment="1" applyProtection="1">
      <alignment horizontal="left" vertical="center" wrapText="1"/>
    </xf>
    <xf numFmtId="37" fontId="13" fillId="0" borderId="0" xfId="5" applyNumberFormat="1" applyFont="1" applyAlignment="1" applyProtection="1">
      <alignment horizontal="center"/>
    </xf>
    <xf numFmtId="37" fontId="6" fillId="0" borderId="0" xfId="5" applyNumberFormat="1" applyFont="1" applyAlignment="1" applyProtection="1">
      <alignment horizontal="center"/>
    </xf>
    <xf numFmtId="164" fontId="6" fillId="0" borderId="0" xfId="5" applyNumberFormat="1" applyFont="1" applyAlignment="1" applyProtection="1">
      <alignment horizontal="center"/>
    </xf>
    <xf numFmtId="0" fontId="2" fillId="0" borderId="0" xfId="0" applyFont="1" applyAlignment="1"/>
    <xf numFmtId="0" fontId="20" fillId="0" borderId="0" xfId="0" applyFont="1" applyAlignment="1">
      <alignment horizontal="left"/>
    </xf>
    <xf numFmtId="164" fontId="25" fillId="0" borderId="0" xfId="0" applyNumberFormat="1" applyFont="1" applyAlignment="1" applyProtection="1">
      <alignment horizontal="left" vertical="top" wrapText="1"/>
    </xf>
    <xf numFmtId="0" fontId="25" fillId="0" borderId="0" xfId="0" applyFont="1" applyFill="1" applyAlignment="1">
      <alignment horizontal="left" wrapText="1"/>
    </xf>
    <xf numFmtId="0" fontId="26" fillId="0" borderId="0" xfId="0" applyFont="1" applyFill="1" applyAlignment="1">
      <alignment horizontal="left" wrapText="1"/>
    </xf>
    <xf numFmtId="0" fontId="5" fillId="0" borderId="0" xfId="0" applyFont="1" applyAlignment="1">
      <alignment horizontal="center"/>
    </xf>
    <xf numFmtId="0" fontId="20" fillId="0" borderId="0" xfId="0" applyFont="1" applyAlignment="1">
      <alignment horizontal="left" vertical="top" wrapText="1"/>
    </xf>
  </cellXfs>
  <cellStyles count="11">
    <cellStyle name="Comma" xfId="1" builtinId="3"/>
    <cellStyle name="Comma0 - Style2" xfId="2"/>
    <cellStyle name="Normal" xfId="0" builtinId="0"/>
    <cellStyle name="Normal_CNI CSF  liabilites-p10" xfId="3"/>
    <cellStyle name="Normal_Stat Supplement 2006-07" xfId="4"/>
    <cellStyle name="Normal_statisticalsupplement2000-01" xfId="5"/>
    <cellStyle name="Normal_statisticalsupplement2004-05" xfId="6"/>
    <cellStyle name="Normal_STATSP96" xfId="7"/>
    <cellStyle name="Normal_STATSU97" xfId="8"/>
    <cellStyle name="Percen - Style1" xfId="9"/>
    <cellStyle name="Percent" xfId="10"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67637032922752"/>
          <c:y val="7.3022384696676018E-2"/>
          <c:w val="0.86071479654254834"/>
          <c:h val="0.77958143670175106"/>
        </c:manualLayout>
      </c:layout>
      <c:lineChart>
        <c:grouping val="standard"/>
        <c:varyColors val="0"/>
        <c:ser>
          <c:idx val="0"/>
          <c:order val="0"/>
          <c:tx>
            <c:v>C Corporations</c:v>
          </c:tx>
          <c:spPr>
            <a:ln w="28575" cap="rnd" cmpd="sng" algn="ctr">
              <a:solidFill>
                <a:schemeClr val="accent1">
                  <a:shade val="95000"/>
                  <a:satMod val="105000"/>
                </a:schemeClr>
              </a:solidFill>
              <a:prstDash val="solid"/>
              <a:round/>
            </a:ln>
            <a:effectLst/>
          </c:spPr>
          <c:marker>
            <c:spPr>
              <a:solidFill>
                <a:schemeClr val="accent1"/>
              </a:solidFill>
              <a:ln w="9525" cap="flat" cmpd="sng" algn="ctr">
                <a:solidFill>
                  <a:schemeClr val="accent1">
                    <a:shade val="95000"/>
                    <a:satMod val="105000"/>
                  </a:schemeClr>
                </a:solidFill>
                <a:prstDash val="solid"/>
                <a:round/>
              </a:ln>
              <a:effectLst/>
            </c:spPr>
          </c:marker>
          <c:cat>
            <c:numLit>
              <c:formatCode>General</c:formatCode>
              <c:ptCount val="23"/>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numLit>
          </c:cat>
          <c:val>
            <c:numLit>
              <c:formatCode>General</c:formatCode>
              <c:ptCount val="23"/>
              <c:pt idx="0">
                <c:v>125907</c:v>
              </c:pt>
              <c:pt idx="1">
                <c:v>126322</c:v>
              </c:pt>
              <c:pt idx="2">
                <c:v>133601</c:v>
              </c:pt>
              <c:pt idx="3">
                <c:v>133404</c:v>
              </c:pt>
              <c:pt idx="4">
                <c:v>133994</c:v>
              </c:pt>
              <c:pt idx="5">
                <c:v>139179</c:v>
              </c:pt>
              <c:pt idx="6">
                <c:v>138457</c:v>
              </c:pt>
              <c:pt idx="7">
                <c:v>138830</c:v>
              </c:pt>
              <c:pt idx="8">
                <c:v>145661</c:v>
              </c:pt>
              <c:pt idx="9">
                <c:v>139691</c:v>
              </c:pt>
              <c:pt idx="10">
                <c:v>130118</c:v>
              </c:pt>
              <c:pt idx="11">
                <c:v>125139</c:v>
              </c:pt>
              <c:pt idx="12">
                <c:v>124814</c:v>
              </c:pt>
              <c:pt idx="13">
                <c:v>113506</c:v>
              </c:pt>
              <c:pt idx="14">
                <c:v>108336</c:v>
              </c:pt>
              <c:pt idx="15">
                <c:v>109696</c:v>
              </c:pt>
              <c:pt idx="16">
                <c:v>104918</c:v>
              </c:pt>
              <c:pt idx="17">
                <c:v>108861</c:v>
              </c:pt>
              <c:pt idx="18">
                <c:v>113909</c:v>
              </c:pt>
              <c:pt idx="19">
                <c:v>116744</c:v>
              </c:pt>
              <c:pt idx="20">
                <c:v>117681</c:v>
              </c:pt>
              <c:pt idx="21">
                <c:v>122181</c:v>
              </c:pt>
              <c:pt idx="22">
                <c:v>122184</c:v>
              </c:pt>
            </c:numLit>
          </c:val>
          <c:smooth val="0"/>
          <c:extLst>
            <c:ext xmlns:c16="http://schemas.microsoft.com/office/drawing/2014/chart" uri="{C3380CC4-5D6E-409C-BE32-E72D297353CC}">
              <c16:uniqueId val="{00000000-E7C5-4FE6-BEB6-0F4566042723}"/>
            </c:ext>
          </c:extLst>
        </c:ser>
        <c:ser>
          <c:idx val="2"/>
          <c:order val="1"/>
          <c:tx>
            <c:v>S Corporations</c:v>
          </c:tx>
          <c:spPr>
            <a:ln w="28575" cap="rnd" cmpd="sng" algn="ctr">
              <a:solidFill>
                <a:schemeClr val="accent3">
                  <a:shade val="95000"/>
                  <a:satMod val="105000"/>
                </a:schemeClr>
              </a:solidFill>
              <a:prstDash val="solid"/>
              <a:round/>
            </a:ln>
            <a:effectLst/>
          </c:spPr>
          <c:marker>
            <c:spPr>
              <a:solidFill>
                <a:schemeClr val="accent3"/>
              </a:solidFill>
              <a:ln w="9525" cap="flat" cmpd="sng" algn="ctr">
                <a:solidFill>
                  <a:schemeClr val="accent3">
                    <a:shade val="95000"/>
                    <a:satMod val="105000"/>
                  </a:schemeClr>
                </a:solidFill>
                <a:prstDash val="solid"/>
                <a:round/>
              </a:ln>
              <a:effectLst/>
            </c:spPr>
          </c:marker>
          <c:cat>
            <c:numLit>
              <c:formatCode>General</c:formatCode>
              <c:ptCount val="23"/>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numLit>
          </c:cat>
          <c:val>
            <c:numLit>
              <c:formatCode>General</c:formatCode>
              <c:ptCount val="23"/>
              <c:pt idx="0">
                <c:v>62624</c:v>
              </c:pt>
              <c:pt idx="1">
                <c:v>61752</c:v>
              </c:pt>
              <c:pt idx="2">
                <c:v>67860</c:v>
              </c:pt>
              <c:pt idx="3">
                <c:v>74236</c:v>
              </c:pt>
              <c:pt idx="4">
                <c:v>81084</c:v>
              </c:pt>
              <c:pt idx="5">
                <c:v>88751</c:v>
              </c:pt>
              <c:pt idx="6">
                <c:v>97971</c:v>
              </c:pt>
              <c:pt idx="7">
                <c:v>104965</c:v>
              </c:pt>
              <c:pt idx="8">
                <c:v>111392</c:v>
              </c:pt>
              <c:pt idx="9">
                <c:v>115813</c:v>
              </c:pt>
              <c:pt idx="10">
                <c:v>122413</c:v>
              </c:pt>
              <c:pt idx="11">
                <c:v>129615</c:v>
              </c:pt>
              <c:pt idx="12">
                <c:v>139284</c:v>
              </c:pt>
              <c:pt idx="13">
                <c:v>153279</c:v>
              </c:pt>
              <c:pt idx="14">
                <c:v>158020</c:v>
              </c:pt>
              <c:pt idx="15">
                <c:v>161147</c:v>
              </c:pt>
              <c:pt idx="16">
                <c:v>162911</c:v>
              </c:pt>
              <c:pt idx="17">
                <c:v>165541</c:v>
              </c:pt>
              <c:pt idx="18">
                <c:v>164077</c:v>
              </c:pt>
              <c:pt idx="19">
                <c:v>162787</c:v>
              </c:pt>
              <c:pt idx="20">
                <c:v>162558</c:v>
              </c:pt>
              <c:pt idx="21">
                <c:v>161750</c:v>
              </c:pt>
              <c:pt idx="22">
                <c:v>160951</c:v>
              </c:pt>
            </c:numLit>
          </c:val>
          <c:smooth val="0"/>
          <c:extLst>
            <c:ext xmlns:c16="http://schemas.microsoft.com/office/drawing/2014/chart" uri="{C3380CC4-5D6E-409C-BE32-E72D297353CC}">
              <c16:uniqueId val="{00000001-E7C5-4FE6-BEB6-0F4566042723}"/>
            </c:ext>
          </c:extLst>
        </c:ser>
        <c:ser>
          <c:idx val="4"/>
          <c:order val="2"/>
          <c:tx>
            <c:v>LLCs or Business Trusts</c:v>
          </c:tx>
          <c:spPr>
            <a:ln w="28575" cap="rnd" cmpd="sng" algn="ctr">
              <a:solidFill>
                <a:schemeClr val="accent5">
                  <a:shade val="95000"/>
                  <a:satMod val="105000"/>
                </a:schemeClr>
              </a:solidFill>
              <a:prstDash val="solid"/>
              <a:round/>
            </a:ln>
            <a:effectLst/>
          </c:spPr>
          <c:marker>
            <c:spPr>
              <a:noFill/>
              <a:ln w="9525" cap="flat" cmpd="sng" algn="ctr">
                <a:solidFill>
                  <a:schemeClr val="accent5">
                    <a:shade val="95000"/>
                    <a:satMod val="105000"/>
                  </a:schemeClr>
                </a:solidFill>
                <a:prstDash val="solid"/>
                <a:round/>
              </a:ln>
              <a:effectLst/>
            </c:spPr>
          </c:marker>
          <c:cat>
            <c:numLit>
              <c:formatCode>General</c:formatCode>
              <c:ptCount val="23"/>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numLit>
          </c:cat>
          <c:val>
            <c:numLit>
              <c:formatCode>General</c:formatCode>
              <c:ptCount val="23"/>
              <c:pt idx="0">
                <c:v>#N/A</c:v>
              </c:pt>
              <c:pt idx="1">
                <c:v>#N/A</c:v>
              </c:pt>
              <c:pt idx="2">
                <c:v>#N/A</c:v>
              </c:pt>
              <c:pt idx="3">
                <c:v>#N/A</c:v>
              </c:pt>
              <c:pt idx="4">
                <c:v>#N/A</c:v>
              </c:pt>
              <c:pt idx="5">
                <c:v>3547</c:v>
              </c:pt>
              <c:pt idx="6">
                <c:v>6849</c:v>
              </c:pt>
              <c:pt idx="7">
                <c:v>8959</c:v>
              </c:pt>
              <c:pt idx="8">
                <c:v>14613</c:v>
              </c:pt>
              <c:pt idx="9">
                <c:v>16478</c:v>
              </c:pt>
              <c:pt idx="10">
                <c:v>31156</c:v>
              </c:pt>
              <c:pt idx="11">
                <c:v>40182</c:v>
              </c:pt>
              <c:pt idx="12">
                <c:v>58771</c:v>
              </c:pt>
              <c:pt idx="13">
                <c:v>70897</c:v>
              </c:pt>
              <c:pt idx="14">
                <c:v>84855</c:v>
              </c:pt>
              <c:pt idx="15">
                <c:v>97805</c:v>
              </c:pt>
              <c:pt idx="16">
                <c:v>106385</c:v>
              </c:pt>
              <c:pt idx="17">
                <c:v>107940</c:v>
              </c:pt>
              <c:pt idx="18">
                <c:v>121406</c:v>
              </c:pt>
              <c:pt idx="19">
                <c:v>132185</c:v>
              </c:pt>
              <c:pt idx="20">
                <c:v>146539</c:v>
              </c:pt>
              <c:pt idx="21">
                <c:v>159373</c:v>
              </c:pt>
              <c:pt idx="22">
                <c:v>166452</c:v>
              </c:pt>
            </c:numLit>
          </c:val>
          <c:smooth val="0"/>
          <c:extLst>
            <c:ext xmlns:c16="http://schemas.microsoft.com/office/drawing/2014/chart" uri="{C3380CC4-5D6E-409C-BE32-E72D297353CC}">
              <c16:uniqueId val="{00000002-E7C5-4FE6-BEB6-0F4566042723}"/>
            </c:ext>
          </c:extLst>
        </c:ser>
        <c:ser>
          <c:idx val="6"/>
          <c:order val="3"/>
          <c:tx>
            <c:v>Partnerships</c:v>
          </c:tx>
          <c:spPr>
            <a:ln w="28575" cap="rnd" cmpd="sng" algn="ctr">
              <a:solidFill>
                <a:schemeClr val="accent1">
                  <a:lumMod val="60000"/>
                  <a:shade val="95000"/>
                  <a:satMod val="105000"/>
                </a:schemeClr>
              </a:solidFill>
              <a:prstDash val="solid"/>
              <a:round/>
            </a:ln>
            <a:effectLst/>
          </c:spPr>
          <c:marker>
            <c:spPr>
              <a:noFill/>
              <a:ln w="9525" cap="flat" cmpd="sng" algn="ctr">
                <a:solidFill>
                  <a:schemeClr val="accent1">
                    <a:lumMod val="60000"/>
                    <a:shade val="95000"/>
                    <a:satMod val="105000"/>
                  </a:schemeClr>
                </a:solidFill>
                <a:prstDash val="solid"/>
                <a:round/>
              </a:ln>
              <a:effectLst/>
            </c:spPr>
          </c:marker>
          <c:cat>
            <c:numLit>
              <c:formatCode>General</c:formatCode>
              <c:ptCount val="23"/>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numLit>
          </c:cat>
          <c:val>
            <c:numLit>
              <c:formatCode>General</c:formatCode>
              <c:ptCount val="23"/>
              <c:pt idx="0">
                <c:v>48339</c:v>
              </c:pt>
              <c:pt idx="1">
                <c:v>49209</c:v>
              </c:pt>
              <c:pt idx="2">
                <c:v>52063</c:v>
              </c:pt>
              <c:pt idx="3">
                <c:v>54458</c:v>
              </c:pt>
              <c:pt idx="4">
                <c:v>66447</c:v>
              </c:pt>
              <c:pt idx="5">
                <c:v>65694</c:v>
              </c:pt>
              <c:pt idx="6">
                <c:v>69625</c:v>
              </c:pt>
              <c:pt idx="7">
                <c:v>70202</c:v>
              </c:pt>
              <c:pt idx="8">
                <c:v>67113</c:v>
              </c:pt>
              <c:pt idx="9">
                <c:v>71349</c:v>
              </c:pt>
              <c:pt idx="10">
                <c:v>72616</c:v>
              </c:pt>
              <c:pt idx="11">
                <c:v>69935</c:v>
              </c:pt>
              <c:pt idx="12">
                <c:v>75204</c:v>
              </c:pt>
              <c:pt idx="13">
                <c:v>83291</c:v>
              </c:pt>
              <c:pt idx="14">
                <c:v>81160</c:v>
              </c:pt>
              <c:pt idx="15">
                <c:v>81721</c:v>
              </c:pt>
              <c:pt idx="16">
                <c:v>80545</c:v>
              </c:pt>
              <c:pt idx="17">
                <c:v>83997</c:v>
              </c:pt>
              <c:pt idx="18">
                <c:v>83747</c:v>
              </c:pt>
              <c:pt idx="19">
                <c:v>83909</c:v>
              </c:pt>
              <c:pt idx="20">
                <c:v>84268</c:v>
              </c:pt>
              <c:pt idx="21">
                <c:v>86406</c:v>
              </c:pt>
              <c:pt idx="22">
                <c:v>85069</c:v>
              </c:pt>
            </c:numLit>
          </c:val>
          <c:smooth val="0"/>
          <c:extLst>
            <c:ext xmlns:c16="http://schemas.microsoft.com/office/drawing/2014/chart" uri="{C3380CC4-5D6E-409C-BE32-E72D297353CC}">
              <c16:uniqueId val="{00000003-E7C5-4FE6-BEB6-0F4566042723}"/>
            </c:ext>
          </c:extLst>
        </c:ser>
        <c:dLbls>
          <c:showLegendKey val="0"/>
          <c:showVal val="0"/>
          <c:showCatName val="0"/>
          <c:showSerName val="0"/>
          <c:showPercent val="0"/>
          <c:showBubbleSize val="0"/>
        </c:dLbls>
        <c:marker val="1"/>
        <c:smooth val="0"/>
        <c:axId val="122190848"/>
        <c:axId val="122193024"/>
      </c:lineChart>
      <c:catAx>
        <c:axId val="122190848"/>
        <c:scaling>
          <c:orientation val="minMax"/>
        </c:scaling>
        <c:delete val="0"/>
        <c:axPos val="b"/>
        <c:title>
          <c:tx>
            <c:rich>
              <a:bodyPr rot="0" spcFirstLastPara="1" vertOverflow="ellipsis" vert="horz" wrap="square" anchor="ctr" anchorCtr="1"/>
              <a:lstStyle/>
              <a:p>
                <a:pPr>
                  <a:defRPr sz="88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sz="880">
                    <a:latin typeface="Times New Roman" panose="02020603050405020304" pitchFamily="18" charset="0"/>
                    <a:cs typeface="Times New Roman" panose="02020603050405020304" pitchFamily="18" charset="0"/>
                  </a:rPr>
                  <a:t>Tax Year</a:t>
                </a:r>
              </a:p>
            </c:rich>
          </c:tx>
          <c:layout>
            <c:manualLayout>
              <c:xMode val="edge"/>
              <c:yMode val="edge"/>
              <c:x val="0.50679938866562846"/>
              <c:y val="0.93509212971096667"/>
            </c:manualLayout>
          </c:layout>
          <c:overlay val="0"/>
          <c:spPr>
            <a:noFill/>
            <a:ln>
              <a:noFill/>
            </a:ln>
            <a:effectLst/>
          </c:spPr>
          <c:txPr>
            <a:bodyPr rot="0" spcFirstLastPara="1" vertOverflow="ellipsis" vert="horz" wrap="square" anchor="ctr" anchorCtr="1"/>
            <a:lstStyle/>
            <a:p>
              <a:pPr>
                <a:defRPr sz="88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2700000" spcFirstLastPara="1" vertOverflow="ellipsis" wrap="square" anchor="ctr" anchorCtr="1"/>
          <a:lstStyle/>
          <a:p>
            <a:pPr>
              <a:defRPr sz="88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22193024"/>
        <c:crosses val="autoZero"/>
        <c:auto val="1"/>
        <c:lblAlgn val="ctr"/>
        <c:lblOffset val="100"/>
        <c:tickLblSkip val="1"/>
        <c:tickMarkSkip val="1"/>
        <c:noMultiLvlLbl val="0"/>
      </c:catAx>
      <c:valAx>
        <c:axId val="122193024"/>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5400000" spcFirstLastPara="1" vertOverflow="ellipsis" vert="horz" wrap="square" anchor="ctr" anchorCtr="1"/>
              <a:lstStyle/>
              <a:p>
                <a:pPr>
                  <a:defRPr sz="88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sz="880">
                    <a:latin typeface="Times New Roman" panose="02020603050405020304" pitchFamily="18" charset="0"/>
                    <a:cs typeface="Times New Roman" panose="02020603050405020304" pitchFamily="18" charset="0"/>
                  </a:rPr>
                  <a:t>Count</a:t>
                </a:r>
              </a:p>
            </c:rich>
          </c:tx>
          <c:layout>
            <c:manualLayout>
              <c:xMode val="edge"/>
              <c:yMode val="edge"/>
              <c:x val="2.0236087689713321E-2"/>
              <c:y val="0.37931072050773379"/>
            </c:manualLayout>
          </c:layout>
          <c:overlay val="0"/>
          <c:spPr>
            <a:noFill/>
            <a:ln>
              <a:noFill/>
            </a:ln>
            <a:effectLst/>
          </c:spPr>
          <c:txPr>
            <a:bodyPr rot="-5400000" spcFirstLastPara="1" vertOverflow="ellipsis" vert="horz" wrap="square" anchor="ctr" anchorCtr="1"/>
            <a:lstStyle/>
            <a:p>
              <a:pPr>
                <a:defRPr sz="88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8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22190848"/>
        <c:crosses val="autoZero"/>
        <c:crossBetween val="between"/>
        <c:majorUnit val="40000"/>
      </c:valAx>
      <c:spPr>
        <a:solidFill>
          <a:schemeClr val="bg1"/>
        </a:solidFill>
        <a:ln>
          <a:noFill/>
        </a:ln>
        <a:effectLst/>
      </c:spPr>
    </c:plotArea>
    <c:legend>
      <c:legendPos val="b"/>
      <c:layout>
        <c:manualLayout>
          <c:xMode val="edge"/>
          <c:yMode val="edge"/>
          <c:x val="0.16694772074652495"/>
          <c:y val="0.10953432038033782"/>
          <c:w val="0.76559865092748736"/>
          <c:h val="4.4624790647968676E-2"/>
        </c:manualLayout>
      </c:layout>
      <c:overlay val="0"/>
      <c:spPr>
        <a:noFill/>
        <a:ln>
          <a:solidFill>
            <a:srgbClr val="808080"/>
          </a:solidFill>
        </a:ln>
        <a:effectLst/>
      </c:spPr>
      <c:txPr>
        <a:bodyPr rot="0" spcFirstLastPara="1" vertOverflow="ellipsis" vert="horz" wrap="square" anchor="ctr" anchorCtr="1"/>
        <a:lstStyle/>
        <a:p>
          <a:pPr>
            <a:defRPr sz="74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alignWithMargins="0"/>
    <c:pageMargins b="1" l="0.75" r="0.75" t="1" header="0.5" footer="0.5"/>
    <c:pageSetup orientation="landscape" horizontalDpi="-4"/>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8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2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37</xdr:row>
      <xdr:rowOff>0</xdr:rowOff>
    </xdr:from>
    <xdr:to>
      <xdr:col>9</xdr:col>
      <xdr:colOff>24765</xdr:colOff>
      <xdr:row>66</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828675</xdr:colOff>
      <xdr:row>30</xdr:row>
      <xdr:rowOff>180975</xdr:rowOff>
    </xdr:from>
    <xdr:to>
      <xdr:col>10</xdr:col>
      <xdr:colOff>0</xdr:colOff>
      <xdr:row>31</xdr:row>
      <xdr:rowOff>9525</xdr:rowOff>
    </xdr:to>
    <xdr:sp macro="" textlink="">
      <xdr:nvSpPr>
        <xdr:cNvPr id="31745" name="Text 1"/>
        <xdr:cNvSpPr txBox="1">
          <a:spLocks noChangeArrowheads="1"/>
        </xdr:cNvSpPr>
      </xdr:nvSpPr>
      <xdr:spPr bwMode="auto">
        <a:xfrm flipH="1">
          <a:off x="9058275" y="49339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endParaRPr lang="en-US" sz="1000" b="0" i="1" u="none" strike="noStrike" baseline="30000">
            <a:solidFill>
              <a:srgbClr val="000000"/>
            </a:solidFill>
            <a:latin typeface="CG Times (W1)"/>
          </a:endParaRPr>
        </a:p>
        <a:p>
          <a:pPr algn="l" rtl="0">
            <a:defRPr sz="1000"/>
          </a:pPr>
          <a:endParaRPr lang="en-US" sz="1000" b="0" i="1" u="none" strike="noStrike" baseline="30000">
            <a:solidFill>
              <a:srgbClr val="000000"/>
            </a:solidFill>
            <a:latin typeface="CG Times (W1)"/>
          </a:endParaRPr>
        </a:p>
      </xdr:txBody>
    </xdr:sp>
    <xdr:clientData/>
  </xdr:twoCellAnchor>
  <xdr:twoCellAnchor>
    <xdr:from>
      <xdr:col>12</xdr:col>
      <xdr:colOff>447675</xdr:colOff>
      <xdr:row>51</xdr:row>
      <xdr:rowOff>66675</xdr:rowOff>
    </xdr:from>
    <xdr:to>
      <xdr:col>12</xdr:col>
      <xdr:colOff>533400</xdr:colOff>
      <xdr:row>51</xdr:row>
      <xdr:rowOff>104775</xdr:rowOff>
    </xdr:to>
    <xdr:sp macro="" textlink="">
      <xdr:nvSpPr>
        <xdr:cNvPr id="31746" name="Text 2"/>
        <xdr:cNvSpPr txBox="1">
          <a:spLocks noChangeArrowheads="1"/>
        </xdr:cNvSpPr>
      </xdr:nvSpPr>
      <xdr:spPr bwMode="auto">
        <a:xfrm flipH="1">
          <a:off x="10572750" y="8077200"/>
          <a:ext cx="85725" cy="38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828675</xdr:colOff>
      <xdr:row>0</xdr:row>
      <xdr:rowOff>0</xdr:rowOff>
    </xdr:from>
    <xdr:to>
      <xdr:col>10</xdr:col>
      <xdr:colOff>0</xdr:colOff>
      <xdr:row>0</xdr:row>
      <xdr:rowOff>0</xdr:rowOff>
    </xdr:to>
    <xdr:sp macro="" textlink="">
      <xdr:nvSpPr>
        <xdr:cNvPr id="32769" name="Text 1"/>
        <xdr:cNvSpPr txBox="1">
          <a:spLocks noChangeArrowheads="1"/>
        </xdr:cNvSpPr>
      </xdr:nvSpPr>
      <xdr:spPr bwMode="auto">
        <a:xfrm flipH="1">
          <a:off x="903922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en-US" sz="1000" b="0" i="1" u="none" strike="noStrike" baseline="30000">
            <a:solidFill>
              <a:srgbClr val="000000"/>
            </a:solidFill>
            <a:latin typeface="CG Times (W1)"/>
          </a:endParaRPr>
        </a:p>
        <a:p>
          <a:pPr algn="l" rtl="0">
            <a:defRPr sz="1000"/>
          </a:pPr>
          <a:endParaRPr lang="en-US" sz="1000" b="0" i="1" u="none" strike="noStrike" baseline="30000">
            <a:solidFill>
              <a:srgbClr val="000000"/>
            </a:solidFill>
            <a:latin typeface="CG Times (W1)"/>
          </a:endParaRPr>
        </a:p>
      </xdr:txBody>
    </xdr:sp>
    <xdr:clientData/>
  </xdr:twoCellAnchor>
  <xdr:twoCellAnchor>
    <xdr:from>
      <xdr:col>12</xdr:col>
      <xdr:colOff>447675</xdr:colOff>
      <xdr:row>0</xdr:row>
      <xdr:rowOff>0</xdr:rowOff>
    </xdr:from>
    <xdr:to>
      <xdr:col>12</xdr:col>
      <xdr:colOff>533400</xdr:colOff>
      <xdr:row>0</xdr:row>
      <xdr:rowOff>0</xdr:rowOff>
    </xdr:to>
    <xdr:sp macro="" textlink="">
      <xdr:nvSpPr>
        <xdr:cNvPr id="32770" name="Text 2"/>
        <xdr:cNvSpPr txBox="1">
          <a:spLocks noChangeArrowheads="1"/>
        </xdr:cNvSpPr>
      </xdr:nvSpPr>
      <xdr:spPr bwMode="auto">
        <a:xfrm flipH="1">
          <a:off x="10553700" y="0"/>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828675</xdr:colOff>
      <xdr:row>28</xdr:row>
      <xdr:rowOff>180975</xdr:rowOff>
    </xdr:from>
    <xdr:to>
      <xdr:col>10</xdr:col>
      <xdr:colOff>0</xdr:colOff>
      <xdr:row>29</xdr:row>
      <xdr:rowOff>9525</xdr:rowOff>
    </xdr:to>
    <xdr:sp macro="" textlink="">
      <xdr:nvSpPr>
        <xdr:cNvPr id="2049" name="Text 1"/>
        <xdr:cNvSpPr txBox="1">
          <a:spLocks noChangeArrowheads="1"/>
        </xdr:cNvSpPr>
      </xdr:nvSpPr>
      <xdr:spPr bwMode="auto">
        <a:xfrm flipH="1">
          <a:off x="8020050" y="6410325"/>
          <a:ext cx="57150" cy="285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000"/>
            </a:lnSpc>
            <a:defRPr sz="1000"/>
          </a:pPr>
          <a:endParaRPr lang="en-US" sz="1000" b="0" i="1" u="none" strike="noStrike" baseline="30000">
            <a:solidFill>
              <a:srgbClr val="000000"/>
            </a:solidFill>
            <a:latin typeface="CG Times (W1)"/>
          </a:endParaRPr>
        </a:p>
        <a:p>
          <a:pPr algn="l" rtl="0">
            <a:lnSpc>
              <a:spcPts val="1000"/>
            </a:lnSpc>
            <a:defRPr sz="1000"/>
          </a:pPr>
          <a:endParaRPr lang="en-US" sz="1000" b="0" i="1" u="none" strike="noStrike" baseline="30000">
            <a:solidFill>
              <a:srgbClr val="000000"/>
            </a:solidFill>
            <a:latin typeface="CG Times (W1)"/>
          </a:endParaRPr>
        </a:p>
      </xdr:txBody>
    </xdr:sp>
    <xdr:clientData/>
  </xdr:twoCellAnchor>
  <xdr:oneCellAnchor>
    <xdr:from>
      <xdr:col>12</xdr:col>
      <xdr:colOff>28575</xdr:colOff>
      <xdr:row>42</xdr:row>
      <xdr:rowOff>0</xdr:rowOff>
    </xdr:from>
    <xdr:ext cx="184731" cy="264560"/>
    <xdr:sp macro="" textlink="">
      <xdr:nvSpPr>
        <xdr:cNvPr id="2" name="TextBox 1"/>
        <xdr:cNvSpPr txBox="1"/>
      </xdr:nvSpPr>
      <xdr:spPr>
        <a:xfrm>
          <a:off x="11877675" y="914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ATSP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vdornas2\research\REPORTS\INPUT\DAILY\DTLNOV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HMSUM"/>
      <sheetName val="HSUM"/>
      <sheetName val="HYSUM"/>
      <sheetName val="613"/>
      <sheetName val="SETUP"/>
      <sheetName val="EOMPrint"/>
      <sheetName val="Module1"/>
      <sheetName val="Estimates"/>
      <sheetName val="Module2"/>
      <sheetName val="Module3"/>
      <sheetName val="Release"/>
      <sheetName val="Press Office"/>
      <sheetName val="GF Tota"/>
    </sheetNames>
    <sheetDataSet>
      <sheetData sheetId="0" refreshError="1"/>
      <sheetData sheetId="1" refreshError="1"/>
      <sheetData sheetId="2" refreshError="1"/>
      <sheetData sheetId="3" refreshError="1"/>
      <sheetData sheetId="4" refreshError="1"/>
      <sheetData sheetId="5">
        <row r="18">
          <cell r="B18">
            <v>2003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48"/>
  <sheetViews>
    <sheetView tabSelected="1" zoomScale="85" zoomScaleNormal="85" workbookViewId="0"/>
  </sheetViews>
  <sheetFormatPr defaultColWidth="9.33203125" defaultRowHeight="15" x14ac:dyDescent="0.25"/>
  <cols>
    <col min="1" max="1" width="26.83203125" style="136" customWidth="1"/>
    <col min="2" max="2" width="9.5" style="69" customWidth="1"/>
    <col min="3" max="15" width="15.33203125" style="69" customWidth="1"/>
    <col min="16" max="16" width="3.5" style="69" customWidth="1"/>
    <col min="17" max="17" width="9.33203125" style="69"/>
    <col min="18" max="18" width="12" style="69" bestFit="1" customWidth="1"/>
    <col min="19" max="26" width="9.33203125" style="69"/>
    <col min="27" max="27" width="12.1640625" style="69" customWidth="1"/>
    <col min="28" max="16384" width="9.33203125" style="69"/>
  </cols>
  <sheetData>
    <row r="1" spans="1:27" s="76" customFormat="1" ht="20.25" customHeight="1" x14ac:dyDescent="0.3">
      <c r="A1" s="83" t="s">
        <v>530</v>
      </c>
      <c r="B1" s="83"/>
      <c r="C1" s="83"/>
      <c r="D1" s="83"/>
      <c r="E1" s="83"/>
      <c r="F1" s="83"/>
      <c r="G1" s="83"/>
      <c r="H1" s="83"/>
      <c r="I1" s="83"/>
      <c r="J1" s="83"/>
      <c r="K1" s="83"/>
      <c r="L1" s="83"/>
      <c r="M1" s="83"/>
      <c r="N1" s="83"/>
      <c r="O1" s="83"/>
    </row>
    <row r="2" spans="1:27" ht="18.75" x14ac:dyDescent="0.3">
      <c r="A2" s="474" t="s">
        <v>0</v>
      </c>
      <c r="B2" s="474"/>
      <c r="C2" s="474"/>
      <c r="D2" s="474"/>
      <c r="E2" s="474"/>
      <c r="F2" s="474"/>
      <c r="G2" s="474"/>
      <c r="H2" s="474"/>
      <c r="I2" s="474"/>
      <c r="J2" s="474"/>
      <c r="K2" s="474"/>
      <c r="L2" s="474"/>
      <c r="M2" s="474"/>
      <c r="N2" s="474"/>
      <c r="O2" s="474"/>
    </row>
    <row r="3" spans="1:27" ht="15.75" x14ac:dyDescent="0.25">
      <c r="A3" s="13"/>
      <c r="B3" s="10"/>
      <c r="C3" s="10"/>
      <c r="D3" s="10"/>
      <c r="E3" s="10"/>
      <c r="F3" s="10"/>
      <c r="G3" s="10"/>
      <c r="H3" s="10"/>
      <c r="I3" s="10"/>
      <c r="J3" s="10"/>
      <c r="K3" s="10"/>
      <c r="L3" s="10"/>
      <c r="M3" s="10"/>
      <c r="N3" s="10"/>
      <c r="O3" s="10"/>
    </row>
    <row r="4" spans="1:27" ht="15.75" x14ac:dyDescent="0.25">
      <c r="A4" s="13"/>
      <c r="B4" s="10"/>
      <c r="C4" s="330" t="s">
        <v>479</v>
      </c>
      <c r="D4" s="330" t="s">
        <v>480</v>
      </c>
      <c r="E4" s="330" t="s">
        <v>481</v>
      </c>
      <c r="F4" s="330" t="s">
        <v>482</v>
      </c>
      <c r="G4" s="330" t="s">
        <v>483</v>
      </c>
      <c r="H4" s="330" t="s">
        <v>484</v>
      </c>
      <c r="I4" s="330" t="s">
        <v>485</v>
      </c>
      <c r="J4" s="330" t="s">
        <v>486</v>
      </c>
      <c r="K4" s="330" t="s">
        <v>487</v>
      </c>
      <c r="L4" s="330" t="s">
        <v>476</v>
      </c>
      <c r="M4" s="330" t="s">
        <v>477</v>
      </c>
      <c r="N4" s="330" t="s">
        <v>478</v>
      </c>
      <c r="O4" s="331" t="s">
        <v>70</v>
      </c>
    </row>
    <row r="5" spans="1:27" ht="15.75" x14ac:dyDescent="0.25">
      <c r="A5" s="13"/>
      <c r="B5" s="10"/>
      <c r="C5" s="336"/>
      <c r="D5" s="336"/>
      <c r="E5" s="336"/>
      <c r="F5" s="336"/>
      <c r="G5" s="336"/>
      <c r="H5" s="336"/>
      <c r="I5" s="336"/>
      <c r="J5" s="336"/>
      <c r="K5" s="336"/>
      <c r="L5" s="336"/>
      <c r="M5" s="336"/>
      <c r="N5" s="336"/>
      <c r="O5" s="337"/>
    </row>
    <row r="6" spans="1:27" ht="15.75" x14ac:dyDescent="0.25">
      <c r="A6" s="342" t="s">
        <v>2</v>
      </c>
      <c r="B6" s="343"/>
      <c r="C6" s="344">
        <v>2085425.01205</v>
      </c>
      <c r="D6" s="344">
        <v>2128768.0526200002</v>
      </c>
      <c r="E6" s="344">
        <v>2718875.2766899997</v>
      </c>
      <c r="F6" s="344">
        <v>2175400.1725099999</v>
      </c>
      <c r="G6" s="344">
        <v>2305708.5315200002</v>
      </c>
      <c r="H6" s="344">
        <v>2816453.9780899999</v>
      </c>
      <c r="I6" s="344">
        <v>3137157.1192899998</v>
      </c>
      <c r="J6" s="344">
        <v>3581379.3091600002</v>
      </c>
      <c r="K6" s="344">
        <v>4324087.33739</v>
      </c>
      <c r="L6" s="344">
        <v>3753882.1624499997</v>
      </c>
      <c r="M6" s="344">
        <v>2455917.5192499999</v>
      </c>
      <c r="N6" s="344">
        <v>3083893.6772099994</v>
      </c>
      <c r="O6" s="345">
        <v>34566948.148230001</v>
      </c>
      <c r="Q6" s="286"/>
      <c r="R6" s="286"/>
      <c r="S6" s="286"/>
      <c r="T6" s="286"/>
      <c r="U6" s="286"/>
      <c r="V6" s="286"/>
      <c r="W6" s="286"/>
      <c r="X6" s="286"/>
      <c r="Y6" s="286"/>
      <c r="Z6" s="286"/>
      <c r="AA6" s="286"/>
    </row>
    <row r="7" spans="1:27" ht="15.75" x14ac:dyDescent="0.25">
      <c r="A7" s="68"/>
      <c r="B7" s="10"/>
      <c r="C7" s="332"/>
      <c r="D7" s="332"/>
      <c r="E7" s="332"/>
      <c r="F7" s="332"/>
      <c r="G7" s="332"/>
      <c r="H7" s="332"/>
      <c r="I7" s="332"/>
      <c r="J7" s="332"/>
      <c r="K7" s="332"/>
      <c r="L7" s="332"/>
      <c r="M7" s="332"/>
      <c r="N7" s="332"/>
      <c r="O7" s="338"/>
    </row>
    <row r="8" spans="1:27" ht="15.75" x14ac:dyDescent="0.25">
      <c r="A8" s="342" t="s">
        <v>3</v>
      </c>
      <c r="B8" s="343"/>
      <c r="C8" s="344">
        <v>2063280.9091</v>
      </c>
      <c r="D8" s="344">
        <v>2085834.48441</v>
      </c>
      <c r="E8" s="344">
        <v>2722232.6017299998</v>
      </c>
      <c r="F8" s="344">
        <v>2159648.1031399998</v>
      </c>
      <c r="G8" s="344">
        <v>2158838.7453300003</v>
      </c>
      <c r="H8" s="344">
        <v>2790068.8269199999</v>
      </c>
      <c r="I8" s="344">
        <v>2843817.1653399998</v>
      </c>
      <c r="J8" s="344">
        <v>1904566.7250600001</v>
      </c>
      <c r="K8" s="344">
        <v>4288921.44441</v>
      </c>
      <c r="L8" s="344">
        <v>3554422.7025499996</v>
      </c>
      <c r="M8" s="344">
        <v>2443540.0544799999</v>
      </c>
      <c r="N8" s="344">
        <v>2988229.6604799996</v>
      </c>
      <c r="O8" s="345">
        <v>32003401.42295</v>
      </c>
    </row>
    <row r="9" spans="1:27" ht="15.75" x14ac:dyDescent="0.25">
      <c r="A9" s="68"/>
      <c r="B9" s="10"/>
      <c r="C9" s="332"/>
      <c r="D9" s="332"/>
      <c r="E9" s="332"/>
      <c r="F9" s="332"/>
      <c r="G9" s="332"/>
      <c r="H9" s="332"/>
      <c r="I9" s="332"/>
      <c r="J9" s="332"/>
      <c r="K9" s="332"/>
      <c r="L9" s="332"/>
      <c r="M9" s="332"/>
      <c r="N9" s="332"/>
      <c r="O9" s="332"/>
    </row>
    <row r="10" spans="1:27" ht="19.5" customHeight="1" x14ac:dyDescent="0.25">
      <c r="A10" s="342" t="s">
        <v>4</v>
      </c>
      <c r="B10" s="343"/>
      <c r="C10" s="344">
        <v>61763.027670000003</v>
      </c>
      <c r="D10" s="344">
        <v>59020.576209999999</v>
      </c>
      <c r="E10" s="344">
        <v>496406.79920999997</v>
      </c>
      <c r="F10" s="344">
        <v>92381.895780000006</v>
      </c>
      <c r="G10" s="344">
        <v>103332.9448</v>
      </c>
      <c r="H10" s="344">
        <v>487923.23533000005</v>
      </c>
      <c r="I10" s="344">
        <v>139895.19490999999</v>
      </c>
      <c r="J10" s="344">
        <v>76981.856069999994</v>
      </c>
      <c r="K10" s="344">
        <v>2212534.7944199997</v>
      </c>
      <c r="L10" s="344">
        <v>313195.97313</v>
      </c>
      <c r="M10" s="344">
        <v>277202.23739000002</v>
      </c>
      <c r="N10" s="344">
        <v>568065.03906999994</v>
      </c>
      <c r="O10" s="344">
        <v>4888703.5739899995</v>
      </c>
    </row>
    <row r="11" spans="1:27" ht="19.5" customHeight="1" x14ac:dyDescent="0.25">
      <c r="A11" s="341" t="s">
        <v>5</v>
      </c>
      <c r="B11" s="10"/>
      <c r="C11" s="333">
        <v>382.43521999999996</v>
      </c>
      <c r="D11" s="333">
        <v>-595.23331000000007</v>
      </c>
      <c r="E11" s="333">
        <v>194.89198000000002</v>
      </c>
      <c r="F11" s="333">
        <v>-20.998720000000002</v>
      </c>
      <c r="G11" s="333">
        <v>218.34130999999999</v>
      </c>
      <c r="H11" s="333">
        <v>271.16982000000002</v>
      </c>
      <c r="I11" s="333">
        <v>1931.1570900000002</v>
      </c>
      <c r="J11" s="333">
        <v>2144.9762099999998</v>
      </c>
      <c r="K11" s="333">
        <v>-1368.1516399999998</v>
      </c>
      <c r="L11" s="333">
        <v>8896.1820100000004</v>
      </c>
      <c r="M11" s="333">
        <v>-9047.1730500000012</v>
      </c>
      <c r="N11" s="333">
        <v>750.53535999999997</v>
      </c>
      <c r="O11" s="333">
        <v>3758.1322799999998</v>
      </c>
    </row>
    <row r="12" spans="1:27" ht="19.5" customHeight="1" x14ac:dyDescent="0.25">
      <c r="A12" s="341" t="s">
        <v>6</v>
      </c>
      <c r="B12" s="10"/>
      <c r="C12" s="333">
        <v>59508.418030000001</v>
      </c>
      <c r="D12" s="333">
        <v>47494.957119999999</v>
      </c>
      <c r="E12" s="333">
        <v>480138.96058999997</v>
      </c>
      <c r="F12" s="333">
        <v>85943.45451000001</v>
      </c>
      <c r="G12" s="333">
        <v>96019.045559999999</v>
      </c>
      <c r="H12" s="333">
        <v>450922.99326000002</v>
      </c>
      <c r="I12" s="333">
        <v>103645.45840999999</v>
      </c>
      <c r="J12" s="333">
        <v>59535.132389999999</v>
      </c>
      <c r="K12" s="333">
        <v>426327.96389999997</v>
      </c>
      <c r="L12" s="333">
        <v>243319.04749999999</v>
      </c>
      <c r="M12" s="333">
        <v>264746.16083000001</v>
      </c>
      <c r="N12" s="333">
        <v>561422.21161999996</v>
      </c>
      <c r="O12" s="333">
        <v>2879023.8037199993</v>
      </c>
    </row>
    <row r="13" spans="1:27" ht="19.5" customHeight="1" x14ac:dyDescent="0.25">
      <c r="A13" s="342" t="s">
        <v>488</v>
      </c>
      <c r="B13" s="343"/>
      <c r="C13" s="344">
        <v>1872.1744199999998</v>
      </c>
      <c r="D13" s="344">
        <v>12120.8524</v>
      </c>
      <c r="E13" s="344">
        <v>16072.946639999998</v>
      </c>
      <c r="F13" s="344">
        <v>6459.4399900000008</v>
      </c>
      <c r="G13" s="344">
        <v>7095.5579300000009</v>
      </c>
      <c r="H13" s="344">
        <v>36729.072250000005</v>
      </c>
      <c r="I13" s="344">
        <v>34318.579409999998</v>
      </c>
      <c r="J13" s="344">
        <v>15301.747469999998</v>
      </c>
      <c r="K13" s="344">
        <v>1787574.9821599999</v>
      </c>
      <c r="L13" s="344">
        <v>60980.743620000001</v>
      </c>
      <c r="M13" s="344">
        <v>21503.249610000003</v>
      </c>
      <c r="N13" s="344">
        <v>5892.2920899999999</v>
      </c>
      <c r="O13" s="344">
        <v>2005921.63799</v>
      </c>
    </row>
    <row r="14" spans="1:27" ht="19.5" customHeight="1" x14ac:dyDescent="0.25">
      <c r="A14" s="341" t="s">
        <v>7</v>
      </c>
      <c r="B14" s="10"/>
      <c r="C14" s="333">
        <v>1071.67561</v>
      </c>
      <c r="D14" s="333">
        <v>1996.90897</v>
      </c>
      <c r="E14" s="333">
        <v>295.65042999999997</v>
      </c>
      <c r="F14" s="333">
        <v>5572.25209</v>
      </c>
      <c r="G14" s="333">
        <v>2962.6062900000002</v>
      </c>
      <c r="H14" s="333">
        <v>25430.790440000001</v>
      </c>
      <c r="I14" s="333">
        <v>2462.2103099999999</v>
      </c>
      <c r="J14" s="333">
        <v>3525.09114</v>
      </c>
      <c r="K14" s="333">
        <v>1093254.91139</v>
      </c>
      <c r="L14" s="333">
        <v>4158.0398800000003</v>
      </c>
      <c r="M14" s="333">
        <v>2140.1215400000001</v>
      </c>
      <c r="N14" s="333">
        <v>7063.5492000000004</v>
      </c>
      <c r="O14" s="333">
        <v>1149933.8072900001</v>
      </c>
    </row>
    <row r="15" spans="1:27" ht="19.5" customHeight="1" x14ac:dyDescent="0.25">
      <c r="A15" s="341" t="s">
        <v>8</v>
      </c>
      <c r="B15" s="10"/>
      <c r="C15" s="333">
        <v>5.1823199999999998</v>
      </c>
      <c r="D15" s="333">
        <v>164.42114000000001</v>
      </c>
      <c r="E15" s="333">
        <v>925.12468999999999</v>
      </c>
      <c r="F15" s="333">
        <v>52.009709999999998</v>
      </c>
      <c r="G15" s="333">
        <v>176.28964000000002</v>
      </c>
      <c r="H15" s="333">
        <v>178.82042000000001</v>
      </c>
      <c r="I15" s="333">
        <v>1.2331099999999999</v>
      </c>
      <c r="J15" s="333">
        <v>0.46300000000000002</v>
      </c>
      <c r="K15" s="333">
        <v>0.92334000000000005</v>
      </c>
      <c r="L15" s="333">
        <v>16595.368630000001</v>
      </c>
      <c r="M15" s="333">
        <v>15604.84663</v>
      </c>
      <c r="N15" s="333">
        <v>112.00856</v>
      </c>
      <c r="O15" s="333">
        <v>33816.691189999998</v>
      </c>
    </row>
    <row r="16" spans="1:27" ht="19.5" customHeight="1" x14ac:dyDescent="0.25">
      <c r="A16" s="341" t="s">
        <v>9</v>
      </c>
      <c r="B16" s="10"/>
      <c r="C16" s="333">
        <v>482.30662000000001</v>
      </c>
      <c r="D16" s="333">
        <v>9238.5133800000003</v>
      </c>
      <c r="E16" s="333">
        <v>162.92310999999998</v>
      </c>
      <c r="F16" s="333">
        <v>402.06209999999999</v>
      </c>
      <c r="G16" s="333">
        <v>612.00601000000006</v>
      </c>
      <c r="H16" s="333">
        <v>6104.0951299999997</v>
      </c>
      <c r="I16" s="333">
        <v>31236.254929999999</v>
      </c>
      <c r="J16" s="333">
        <v>8891.1075399999991</v>
      </c>
      <c r="K16" s="333">
        <v>367899.57793000003</v>
      </c>
      <c r="L16" s="333">
        <v>38151.202749999997</v>
      </c>
      <c r="M16" s="333">
        <v>2818.01334</v>
      </c>
      <c r="N16" s="333">
        <v>-15141.25655</v>
      </c>
      <c r="O16" s="333">
        <v>450856.80629000004</v>
      </c>
    </row>
    <row r="17" spans="1:18" ht="19.5" customHeight="1" x14ac:dyDescent="0.25">
      <c r="A17" s="341" t="s">
        <v>10</v>
      </c>
      <c r="B17" s="10"/>
      <c r="C17" s="333">
        <v>313.00986999999998</v>
      </c>
      <c r="D17" s="333">
        <v>721.00891000000001</v>
      </c>
      <c r="E17" s="333">
        <v>14689.248409999998</v>
      </c>
      <c r="F17" s="333">
        <v>433.11609000000004</v>
      </c>
      <c r="G17" s="333">
        <v>3344.6559900000002</v>
      </c>
      <c r="H17" s="333">
        <v>5015.3662599999998</v>
      </c>
      <c r="I17" s="333">
        <v>618.88105999999993</v>
      </c>
      <c r="J17" s="333">
        <v>2885.0857900000001</v>
      </c>
      <c r="K17" s="333">
        <v>326419.56949999998</v>
      </c>
      <c r="L17" s="333">
        <v>2076.1323600000001</v>
      </c>
      <c r="M17" s="333">
        <v>940.2681</v>
      </c>
      <c r="N17" s="333">
        <v>13857.990879999999</v>
      </c>
      <c r="O17" s="333">
        <v>371314.33321999997</v>
      </c>
    </row>
    <row r="18" spans="1:18" ht="15.75" x14ac:dyDescent="0.25">
      <c r="A18" s="68"/>
      <c r="B18" s="10"/>
      <c r="C18" s="333"/>
      <c r="D18" s="333"/>
      <c r="E18" s="333"/>
      <c r="F18" s="333"/>
      <c r="G18" s="333"/>
      <c r="H18" s="333"/>
      <c r="I18" s="333"/>
      <c r="J18" s="333"/>
      <c r="K18" s="333"/>
      <c r="L18" s="333"/>
      <c r="M18" s="333"/>
      <c r="N18" s="333"/>
      <c r="O18" s="333"/>
    </row>
    <row r="19" spans="1:18" ht="18.75" customHeight="1" x14ac:dyDescent="0.25">
      <c r="A19" s="342" t="s">
        <v>11</v>
      </c>
      <c r="B19" s="343"/>
      <c r="C19" s="344">
        <v>1033401.66226</v>
      </c>
      <c r="D19" s="344">
        <v>987465.91964999994</v>
      </c>
      <c r="E19" s="344">
        <v>1003912.9418199998</v>
      </c>
      <c r="F19" s="344">
        <v>1025920.8733799999</v>
      </c>
      <c r="G19" s="344">
        <v>991935.16465999989</v>
      </c>
      <c r="H19" s="344">
        <v>1073515.7598699997</v>
      </c>
      <c r="I19" s="344">
        <v>1019079.6197799999</v>
      </c>
      <c r="J19" s="344">
        <v>860589.01556000009</v>
      </c>
      <c r="K19" s="344">
        <v>923854.15621000004</v>
      </c>
      <c r="L19" s="344">
        <v>1026224.06721</v>
      </c>
      <c r="M19" s="344">
        <v>1023921.7947800001</v>
      </c>
      <c r="N19" s="344">
        <v>1124532.85347</v>
      </c>
      <c r="O19" s="344">
        <v>12094353.82865</v>
      </c>
    </row>
    <row r="20" spans="1:18" ht="18.75" customHeight="1" x14ac:dyDescent="0.25">
      <c r="A20" s="342" t="s">
        <v>489</v>
      </c>
      <c r="B20" s="343"/>
      <c r="C20" s="346">
        <v>912687.99299000006</v>
      </c>
      <c r="D20" s="346">
        <v>838690.93645000004</v>
      </c>
      <c r="E20" s="346">
        <v>839783.48006999993</v>
      </c>
      <c r="F20" s="346">
        <v>881510.86560999998</v>
      </c>
      <c r="G20" s="346">
        <v>837433.28367999999</v>
      </c>
      <c r="H20" s="346">
        <v>894863.72163999989</v>
      </c>
      <c r="I20" s="346">
        <v>920417.17134</v>
      </c>
      <c r="J20" s="346">
        <v>734182.04064000002</v>
      </c>
      <c r="K20" s="346">
        <v>787062.76963</v>
      </c>
      <c r="L20" s="346">
        <v>893801.8224200001</v>
      </c>
      <c r="M20" s="346">
        <v>877425.12178000004</v>
      </c>
      <c r="N20" s="346">
        <v>963500.46111000003</v>
      </c>
      <c r="O20" s="346">
        <v>10381359.66736</v>
      </c>
      <c r="R20" s="68"/>
    </row>
    <row r="21" spans="1:18" ht="18.75" customHeight="1" x14ac:dyDescent="0.25">
      <c r="A21" s="341" t="s">
        <v>12</v>
      </c>
      <c r="B21" s="10"/>
      <c r="C21" s="333">
        <v>796794.38036000007</v>
      </c>
      <c r="D21" s="333">
        <v>718087.84321000008</v>
      </c>
      <c r="E21" s="333">
        <v>721583.90805999993</v>
      </c>
      <c r="F21" s="333">
        <v>761496.74283</v>
      </c>
      <c r="G21" s="333">
        <v>726763.32380999997</v>
      </c>
      <c r="H21" s="333">
        <v>789029.30889999995</v>
      </c>
      <c r="I21" s="333">
        <v>811915.71065999998</v>
      </c>
      <c r="J21" s="333">
        <v>643200.68747999996</v>
      </c>
      <c r="K21" s="333">
        <v>672252.46597999998</v>
      </c>
      <c r="L21" s="333">
        <v>766714.92944000009</v>
      </c>
      <c r="M21" s="333">
        <v>740622.31562000001</v>
      </c>
      <c r="N21" s="333">
        <v>840198.68602999998</v>
      </c>
      <c r="O21" s="333">
        <v>8988660.3023800012</v>
      </c>
      <c r="R21" s="286"/>
    </row>
    <row r="22" spans="1:18" ht="18.75" customHeight="1" x14ac:dyDescent="0.25">
      <c r="A22" s="341" t="s">
        <v>13</v>
      </c>
      <c r="B22" s="10"/>
      <c r="C22" s="333">
        <v>115893.61262999999</v>
      </c>
      <c r="D22" s="333">
        <v>120603.09323999999</v>
      </c>
      <c r="E22" s="333">
        <v>118199.57201</v>
      </c>
      <c r="F22" s="333">
        <v>120014.12278000001</v>
      </c>
      <c r="G22" s="333">
        <v>110669.95987000001</v>
      </c>
      <c r="H22" s="333">
        <v>105834.41274</v>
      </c>
      <c r="I22" s="333">
        <v>108501.46068</v>
      </c>
      <c r="J22" s="333">
        <v>90981.353159999999</v>
      </c>
      <c r="K22" s="333">
        <v>114810.30365</v>
      </c>
      <c r="L22" s="333">
        <v>127086.89298</v>
      </c>
      <c r="M22" s="333">
        <v>136802.80616000001</v>
      </c>
      <c r="N22" s="333">
        <v>123301.77507999999</v>
      </c>
      <c r="O22" s="333">
        <v>1392699.3649799998</v>
      </c>
    </row>
    <row r="23" spans="1:18" ht="18.75" customHeight="1" x14ac:dyDescent="0.25">
      <c r="A23" s="341" t="s">
        <v>14</v>
      </c>
      <c r="B23" s="10"/>
      <c r="C23" s="333">
        <v>79456.040769999992</v>
      </c>
      <c r="D23" s="333">
        <v>108079.47112999999</v>
      </c>
      <c r="E23" s="333">
        <v>121859.91490999999</v>
      </c>
      <c r="F23" s="333">
        <v>103410.09809999999</v>
      </c>
      <c r="G23" s="333">
        <v>109128.13339</v>
      </c>
      <c r="H23" s="333">
        <v>119544.88166</v>
      </c>
      <c r="I23" s="333">
        <v>62555.318009999995</v>
      </c>
      <c r="J23" s="333">
        <v>88652.826540000009</v>
      </c>
      <c r="K23" s="333">
        <v>93501.674870000003</v>
      </c>
      <c r="L23" s="333">
        <v>92680.460650000008</v>
      </c>
      <c r="M23" s="333">
        <v>102974.88704</v>
      </c>
      <c r="N23" s="333">
        <v>116407.88250000001</v>
      </c>
      <c r="O23" s="333">
        <v>1198251.5895700001</v>
      </c>
    </row>
    <row r="24" spans="1:18" ht="18.75" customHeight="1" x14ac:dyDescent="0.25">
      <c r="A24" s="341" t="s">
        <v>465</v>
      </c>
      <c r="B24" s="10"/>
      <c r="C24" s="333">
        <v>10087.25373</v>
      </c>
      <c r="D24" s="333">
        <v>9355.7786500000002</v>
      </c>
      <c r="E24" s="333">
        <v>10368.45435</v>
      </c>
      <c r="F24" s="333">
        <v>9663.5910600000007</v>
      </c>
      <c r="G24" s="333">
        <v>10119.68397</v>
      </c>
      <c r="H24" s="333">
        <v>10203.757529999999</v>
      </c>
      <c r="I24" s="333">
        <v>9000.7533100000001</v>
      </c>
      <c r="J24" s="333">
        <v>9691.3844000000008</v>
      </c>
      <c r="K24" s="333">
        <v>9067.80393</v>
      </c>
      <c r="L24" s="333">
        <v>10210.279960000002</v>
      </c>
      <c r="M24" s="333">
        <v>10070.28082</v>
      </c>
      <c r="N24" s="333">
        <v>11280.727939999999</v>
      </c>
      <c r="O24" s="333">
        <v>119119.74964999998</v>
      </c>
    </row>
    <row r="25" spans="1:18" ht="18.75" customHeight="1" x14ac:dyDescent="0.25">
      <c r="A25" s="341" t="s">
        <v>15</v>
      </c>
      <c r="B25" s="10"/>
      <c r="C25" s="333">
        <v>2406.8417100000001</v>
      </c>
      <c r="D25" s="333">
        <v>2154.9810200000002</v>
      </c>
      <c r="E25" s="333">
        <v>2358.57494</v>
      </c>
      <c r="F25" s="333">
        <v>1877.5391399999999</v>
      </c>
      <c r="G25" s="333">
        <v>2005.7434800000001</v>
      </c>
      <c r="H25" s="333">
        <v>1915.00857</v>
      </c>
      <c r="I25" s="333">
        <v>1749.1373500000002</v>
      </c>
      <c r="J25" s="333">
        <v>1387.41524</v>
      </c>
      <c r="K25" s="333">
        <v>2195.8577700000001</v>
      </c>
      <c r="L25" s="333">
        <v>1869.83752</v>
      </c>
      <c r="M25" s="333">
        <v>2049.8727199999998</v>
      </c>
      <c r="N25" s="333">
        <v>2144.4972599999996</v>
      </c>
      <c r="O25" s="333">
        <v>24115.30672</v>
      </c>
    </row>
    <row r="26" spans="1:18" ht="18.75" customHeight="1" x14ac:dyDescent="0.25">
      <c r="A26" s="341" t="s">
        <v>16</v>
      </c>
      <c r="B26" s="10"/>
      <c r="C26" s="333">
        <v>28763.533059999998</v>
      </c>
      <c r="D26" s="333">
        <v>29184.752399999998</v>
      </c>
      <c r="E26" s="333">
        <v>29542.51755</v>
      </c>
      <c r="F26" s="333">
        <v>29458.779469999998</v>
      </c>
      <c r="G26" s="333">
        <v>33248.320140000003</v>
      </c>
      <c r="H26" s="333">
        <v>46988.390469999998</v>
      </c>
      <c r="I26" s="333">
        <v>25357.23977</v>
      </c>
      <c r="J26" s="333">
        <v>26675.348739999998</v>
      </c>
      <c r="K26" s="333">
        <v>32026.050010000003</v>
      </c>
      <c r="L26" s="333">
        <v>27661.666659999999</v>
      </c>
      <c r="M26" s="333">
        <v>31401.632420000002</v>
      </c>
      <c r="N26" s="333">
        <v>31199.284660000001</v>
      </c>
      <c r="O26" s="333">
        <v>371507.51534999994</v>
      </c>
    </row>
    <row r="27" spans="1:18" ht="15.75" x14ac:dyDescent="0.25">
      <c r="A27" s="68"/>
      <c r="B27" s="10"/>
      <c r="C27" s="333"/>
      <c r="D27" s="333"/>
      <c r="E27" s="333"/>
      <c r="F27" s="333"/>
      <c r="G27" s="333"/>
      <c r="H27" s="333"/>
      <c r="I27" s="333"/>
      <c r="J27" s="333"/>
      <c r="K27" s="333"/>
      <c r="L27" s="333"/>
      <c r="M27" s="333"/>
      <c r="N27" s="333"/>
      <c r="O27" s="333"/>
    </row>
    <row r="28" spans="1:18" ht="15.75" x14ac:dyDescent="0.25">
      <c r="A28" s="342" t="s">
        <v>17</v>
      </c>
      <c r="B28" s="343"/>
      <c r="C28" s="344">
        <v>968116.21916999994</v>
      </c>
      <c r="D28" s="344">
        <v>1039347.98855</v>
      </c>
      <c r="E28" s="344">
        <v>1221912.8607000001</v>
      </c>
      <c r="F28" s="344">
        <v>1041345.3339799998</v>
      </c>
      <c r="G28" s="344">
        <v>1063570.6358700001</v>
      </c>
      <c r="H28" s="344">
        <v>1228629.8317200001</v>
      </c>
      <c r="I28" s="344">
        <v>1684842.3506500002</v>
      </c>
      <c r="J28" s="344">
        <v>966995.8534299999</v>
      </c>
      <c r="K28" s="344">
        <v>1152532.4937799997</v>
      </c>
      <c r="L28" s="344">
        <v>2215002.6622099997</v>
      </c>
      <c r="M28" s="344">
        <v>1142416.0223099999</v>
      </c>
      <c r="N28" s="344">
        <v>1295631.7679399997</v>
      </c>
      <c r="O28" s="344">
        <v>15020344.02031</v>
      </c>
    </row>
    <row r="29" spans="1:18" ht="23.45" customHeight="1" x14ac:dyDescent="0.25">
      <c r="A29" s="342" t="s">
        <v>490</v>
      </c>
      <c r="B29" s="343"/>
      <c r="C29" s="346">
        <v>826984.07108999998</v>
      </c>
      <c r="D29" s="346">
        <v>899531.45128000004</v>
      </c>
      <c r="E29" s="346">
        <v>1110041.9218300001</v>
      </c>
      <c r="F29" s="346">
        <v>906664.4688899999</v>
      </c>
      <c r="G29" s="346">
        <v>918229.62655000004</v>
      </c>
      <c r="H29" s="346">
        <v>1093950.74474</v>
      </c>
      <c r="I29" s="346">
        <v>1548611.97273</v>
      </c>
      <c r="J29" s="346">
        <v>857207.57774999994</v>
      </c>
      <c r="K29" s="346">
        <v>1089379.2696599998</v>
      </c>
      <c r="L29" s="346">
        <v>2056912.6012399998</v>
      </c>
      <c r="M29" s="346">
        <v>951552.92035999999</v>
      </c>
      <c r="N29" s="346">
        <v>1139888.2480799998</v>
      </c>
      <c r="O29" s="346">
        <v>13398954.874200001</v>
      </c>
    </row>
    <row r="30" spans="1:18" ht="18.75" customHeight="1" x14ac:dyDescent="0.25">
      <c r="A30" s="341" t="s">
        <v>18</v>
      </c>
      <c r="B30" s="10"/>
      <c r="C30" s="334">
        <v>776551.86384000001</v>
      </c>
      <c r="D30" s="334">
        <v>852084.69912</v>
      </c>
      <c r="E30" s="334">
        <v>750466.53552000003</v>
      </c>
      <c r="F30" s="334">
        <v>773387.01313999994</v>
      </c>
      <c r="G30" s="334">
        <v>878133.21683000005</v>
      </c>
      <c r="H30" s="334">
        <v>835598.74922</v>
      </c>
      <c r="I30" s="334">
        <v>981531.20014999993</v>
      </c>
      <c r="J30" s="334">
        <v>806748.83478999999</v>
      </c>
      <c r="K30" s="334">
        <v>920805.00655999989</v>
      </c>
      <c r="L30" s="334">
        <v>811841.65204999992</v>
      </c>
      <c r="M30" s="334">
        <v>880396.83161999995</v>
      </c>
      <c r="N30" s="334">
        <v>768964.22327999992</v>
      </c>
      <c r="O30" s="334">
        <v>10036509.826119998</v>
      </c>
    </row>
    <row r="31" spans="1:18" ht="18.75" customHeight="1" x14ac:dyDescent="0.25">
      <c r="A31" s="341" t="s">
        <v>372</v>
      </c>
      <c r="B31" s="10"/>
      <c r="C31" s="334">
        <v>36571.126369999998</v>
      </c>
      <c r="D31" s="334">
        <v>29832.95048</v>
      </c>
      <c r="E31" s="334">
        <v>344968.23236999998</v>
      </c>
      <c r="F31" s="334">
        <v>52987.839970000001</v>
      </c>
      <c r="G31" s="334">
        <v>21993.917000000001</v>
      </c>
      <c r="H31" s="334">
        <v>240568.55358000001</v>
      </c>
      <c r="I31" s="334">
        <v>546325.60858</v>
      </c>
      <c r="J31" s="334">
        <v>19512.350140000002</v>
      </c>
      <c r="K31" s="334">
        <v>51486.52519</v>
      </c>
      <c r="L31" s="334">
        <v>329691.72230999998</v>
      </c>
      <c r="M31" s="334">
        <v>21786.425469999998</v>
      </c>
      <c r="N31" s="334">
        <v>324166.60201999999</v>
      </c>
      <c r="O31" s="334">
        <v>2019891.8534799996</v>
      </c>
    </row>
    <row r="32" spans="1:18" ht="18.75" customHeight="1" x14ac:dyDescent="0.25">
      <c r="A32" s="341" t="s">
        <v>371</v>
      </c>
      <c r="B32" s="10"/>
      <c r="C32" s="334">
        <v>13861.080880000001</v>
      </c>
      <c r="D32" s="334">
        <v>17613.80168</v>
      </c>
      <c r="E32" s="334">
        <v>14607.15394</v>
      </c>
      <c r="F32" s="334">
        <v>80289.615780000007</v>
      </c>
      <c r="G32" s="334">
        <v>18102.492719999998</v>
      </c>
      <c r="H32" s="334">
        <v>17783.441940000001</v>
      </c>
      <c r="I32" s="334">
        <v>20755.164000000001</v>
      </c>
      <c r="J32" s="334">
        <v>30946.392820000001</v>
      </c>
      <c r="K32" s="334">
        <v>117087.73791</v>
      </c>
      <c r="L32" s="334">
        <v>915379.22687999997</v>
      </c>
      <c r="M32" s="334">
        <v>49369.663270000005</v>
      </c>
      <c r="N32" s="334">
        <v>46757.422780000001</v>
      </c>
      <c r="O32" s="334">
        <v>1342553.1945999998</v>
      </c>
    </row>
    <row r="33" spans="1:15" ht="18.75" customHeight="1" x14ac:dyDescent="0.25">
      <c r="A33" s="341" t="s">
        <v>19</v>
      </c>
      <c r="B33" s="10"/>
      <c r="C33" s="111">
        <v>40399.730210000002</v>
      </c>
      <c r="D33" s="111">
        <v>49758.262640000001</v>
      </c>
      <c r="E33" s="111">
        <v>39933.552159999999</v>
      </c>
      <c r="F33" s="111">
        <v>46245.623479999995</v>
      </c>
      <c r="G33" s="111">
        <v>44470.34751</v>
      </c>
      <c r="H33" s="111">
        <v>43702.537090000005</v>
      </c>
      <c r="I33" s="111">
        <v>42150.4084</v>
      </c>
      <c r="J33" s="111">
        <v>27796.73141</v>
      </c>
      <c r="K33" s="111">
        <v>40317.785340000002</v>
      </c>
      <c r="L33" s="111">
        <v>41802.033619999995</v>
      </c>
      <c r="M33" s="111">
        <v>51958.614110000002</v>
      </c>
      <c r="N33" s="111">
        <v>45905.103130000003</v>
      </c>
      <c r="O33" s="111">
        <v>514440.72910000006</v>
      </c>
    </row>
    <row r="34" spans="1:15" ht="18.75" customHeight="1" x14ac:dyDescent="0.25">
      <c r="A34" s="341" t="s">
        <v>20</v>
      </c>
      <c r="B34" s="10"/>
      <c r="C34" s="111">
        <v>83027.213889999999</v>
      </c>
      <c r="D34" s="111">
        <v>83315.664120000001</v>
      </c>
      <c r="E34" s="111">
        <v>67360.705790000007</v>
      </c>
      <c r="F34" s="111">
        <v>82932.50112999999</v>
      </c>
      <c r="G34" s="111">
        <v>87825.231010000003</v>
      </c>
      <c r="H34" s="111">
        <v>72743.357669999998</v>
      </c>
      <c r="I34" s="111">
        <v>80868.460720000003</v>
      </c>
      <c r="J34" s="111">
        <v>71206.481889999995</v>
      </c>
      <c r="K34" s="111">
        <v>89464.706590000002</v>
      </c>
      <c r="L34" s="111">
        <v>100108.52214</v>
      </c>
      <c r="M34" s="111">
        <v>108707.01383</v>
      </c>
      <c r="N34" s="111">
        <v>91763.419510000007</v>
      </c>
      <c r="O34" s="111">
        <v>1019323.2782899999</v>
      </c>
    </row>
    <row r="35" spans="1:15" ht="18.75" customHeight="1" x14ac:dyDescent="0.25">
      <c r="A35" s="341" t="s">
        <v>393</v>
      </c>
      <c r="B35" s="10"/>
      <c r="C35" s="335">
        <v>9598.2019999999993</v>
      </c>
      <c r="D35" s="335">
        <v>9818.7181400000009</v>
      </c>
      <c r="E35" s="335">
        <v>11387.505740000001</v>
      </c>
      <c r="F35" s="335">
        <v>9167.8103699999992</v>
      </c>
      <c r="G35" s="335">
        <v>9439.6439300000002</v>
      </c>
      <c r="H35" s="111">
        <v>10972.152279999998</v>
      </c>
      <c r="I35" s="111">
        <v>9445.4556999999986</v>
      </c>
      <c r="J35" s="111">
        <v>9570.0650999999998</v>
      </c>
      <c r="K35" s="111">
        <v>12517.449050000001</v>
      </c>
      <c r="L35" s="111">
        <v>9890.93714</v>
      </c>
      <c r="M35" s="335">
        <v>9510.7199099999998</v>
      </c>
      <c r="N35" s="335">
        <v>11740.098300000001</v>
      </c>
      <c r="O35" s="335">
        <v>123058.75766</v>
      </c>
    </row>
    <row r="36" spans="1:15" ht="18.75" customHeight="1" x14ac:dyDescent="0.25">
      <c r="A36" s="341" t="s">
        <v>493</v>
      </c>
      <c r="B36" s="10"/>
      <c r="C36" s="111">
        <v>8107.00198</v>
      </c>
      <c r="D36" s="111">
        <v>-3076.10763</v>
      </c>
      <c r="E36" s="111">
        <v>-6810.8248200000007</v>
      </c>
      <c r="F36" s="111">
        <v>-3665.0698900000002</v>
      </c>
      <c r="G36" s="111">
        <v>3605.7868699999999</v>
      </c>
      <c r="H36" s="111">
        <v>7261.0399400000006</v>
      </c>
      <c r="I36" s="111">
        <v>3766.0531000000001</v>
      </c>
      <c r="J36" s="111">
        <v>1214.99728</v>
      </c>
      <c r="K36" s="111">
        <v>-79146.71686</v>
      </c>
      <c r="L36" s="111">
        <v>6288.5680700000003</v>
      </c>
      <c r="M36" s="111">
        <v>20686.754100000002</v>
      </c>
      <c r="N36" s="111">
        <v>6334.8989199999996</v>
      </c>
      <c r="O36" s="111">
        <v>-35433.618939999993</v>
      </c>
    </row>
    <row r="37" spans="1:15" ht="15.75" x14ac:dyDescent="0.25">
      <c r="A37" s="68"/>
      <c r="B37" s="10"/>
      <c r="C37" s="111"/>
      <c r="D37" s="111"/>
      <c r="E37" s="111"/>
      <c r="F37" s="111"/>
      <c r="G37" s="111"/>
      <c r="H37" s="111"/>
      <c r="I37" s="111"/>
      <c r="J37" s="111"/>
      <c r="K37" s="111"/>
      <c r="L37" s="111"/>
      <c r="M37" s="111"/>
      <c r="N37" s="111"/>
      <c r="O37" s="111"/>
    </row>
    <row r="38" spans="1:15" ht="18.75" customHeight="1" x14ac:dyDescent="0.25">
      <c r="A38" s="342" t="s">
        <v>21</v>
      </c>
      <c r="B38" s="343"/>
      <c r="C38" s="344">
        <v>22144.10295</v>
      </c>
      <c r="D38" s="344">
        <v>42933.568209999998</v>
      </c>
      <c r="E38" s="344">
        <v>-3357.3250399999997</v>
      </c>
      <c r="F38" s="344">
        <v>15752.069369999999</v>
      </c>
      <c r="G38" s="344">
        <v>146869.78619000001</v>
      </c>
      <c r="H38" s="344">
        <v>26385.151170000005</v>
      </c>
      <c r="I38" s="344">
        <v>293339.95395</v>
      </c>
      <c r="J38" s="344">
        <v>1676812.5841000001</v>
      </c>
      <c r="K38" s="344">
        <v>35165.892980000004</v>
      </c>
      <c r="L38" s="344">
        <v>199459.45990000002</v>
      </c>
      <c r="M38" s="344">
        <v>12377.464770000002</v>
      </c>
      <c r="N38" s="344">
        <v>95664.016730000003</v>
      </c>
      <c r="O38" s="344">
        <v>2563546.7252800004</v>
      </c>
    </row>
    <row r="39" spans="1:15" ht="18.75" customHeight="1" x14ac:dyDescent="0.25">
      <c r="A39" s="341" t="s">
        <v>22</v>
      </c>
      <c r="B39" s="10"/>
      <c r="C39" s="111">
        <v>0</v>
      </c>
      <c r="D39" s="111">
        <v>0</v>
      </c>
      <c r="E39" s="111">
        <v>0</v>
      </c>
      <c r="F39" s="111">
        <v>0</v>
      </c>
      <c r="G39" s="111">
        <v>100000</v>
      </c>
      <c r="H39" s="111">
        <v>0</v>
      </c>
      <c r="I39" s="111">
        <v>0</v>
      </c>
      <c r="J39" s="111">
        <v>85100</v>
      </c>
      <c r="K39" s="111">
        <v>0</v>
      </c>
      <c r="L39" s="111">
        <v>0</v>
      </c>
      <c r="M39" s="111">
        <v>0</v>
      </c>
      <c r="N39" s="111">
        <v>0</v>
      </c>
      <c r="O39" s="111">
        <v>185100</v>
      </c>
    </row>
    <row r="40" spans="1:15" ht="18.75" customHeight="1" x14ac:dyDescent="0.25">
      <c r="A40" s="342" t="s">
        <v>491</v>
      </c>
      <c r="B40" s="343"/>
      <c r="C40" s="346">
        <v>14422.66186</v>
      </c>
      <c r="D40" s="346">
        <v>34645.42899</v>
      </c>
      <c r="E40" s="346">
        <v>-10408.2032</v>
      </c>
      <c r="F40" s="346">
        <v>8627.8673199999994</v>
      </c>
      <c r="G40" s="346">
        <v>40043.825980000009</v>
      </c>
      <c r="H40" s="346">
        <v>17381.375850000004</v>
      </c>
      <c r="I40" s="346">
        <v>286594.45632</v>
      </c>
      <c r="J40" s="346">
        <v>1585515.9612500002</v>
      </c>
      <c r="K40" s="346">
        <v>27914.313460000005</v>
      </c>
      <c r="L40" s="346">
        <v>192207.84089000002</v>
      </c>
      <c r="M40" s="346">
        <v>5101.420790000001</v>
      </c>
      <c r="N40" s="346">
        <v>101044.79154000001</v>
      </c>
      <c r="O40" s="346">
        <v>2303091.7410500003</v>
      </c>
    </row>
    <row r="41" spans="1:15" ht="18.75" customHeight="1" x14ac:dyDescent="0.25">
      <c r="A41" s="341" t="s">
        <v>224</v>
      </c>
      <c r="B41" s="10"/>
      <c r="C41" s="111">
        <v>7123.2244099999998</v>
      </c>
      <c r="D41" s="111">
        <v>6188.93523</v>
      </c>
      <c r="E41" s="111">
        <v>5825.6550700000007</v>
      </c>
      <c r="F41" s="111">
        <v>4801.8960900000002</v>
      </c>
      <c r="G41" s="111">
        <v>57198.661270000004</v>
      </c>
      <c r="H41" s="111">
        <v>27139.02534</v>
      </c>
      <c r="I41" s="111">
        <v>95664.908930000005</v>
      </c>
      <c r="J41" s="111">
        <v>44601.290249999998</v>
      </c>
      <c r="K41" s="111">
        <v>19624.590070000002</v>
      </c>
      <c r="L41" s="111">
        <v>27063.757010000001</v>
      </c>
      <c r="M41" s="111">
        <v>233.18835999999999</v>
      </c>
      <c r="N41" s="111">
        <v>27498.738550000002</v>
      </c>
      <c r="O41" s="111">
        <v>322963.87057999999</v>
      </c>
    </row>
    <row r="42" spans="1:15" ht="18.75" customHeight="1" x14ac:dyDescent="0.25">
      <c r="A42" s="347" t="s">
        <v>23</v>
      </c>
      <c r="B42" s="343"/>
      <c r="C42" s="346">
        <v>7299.4374499999994</v>
      </c>
      <c r="D42" s="346">
        <v>28456.493759999998</v>
      </c>
      <c r="E42" s="346">
        <v>-16233.858270000001</v>
      </c>
      <c r="F42" s="346">
        <v>3825.9712299999997</v>
      </c>
      <c r="G42" s="346">
        <v>-17154.835289999999</v>
      </c>
      <c r="H42" s="346">
        <v>-9757.649489999998</v>
      </c>
      <c r="I42" s="346">
        <v>190929.54738999999</v>
      </c>
      <c r="J42" s="346">
        <v>1540914.6710000001</v>
      </c>
      <c r="K42" s="346">
        <v>8289.723390000001</v>
      </c>
      <c r="L42" s="346">
        <v>165144.08388000002</v>
      </c>
      <c r="M42" s="346">
        <v>4868.2324300000009</v>
      </c>
      <c r="N42" s="346">
        <v>73546.052989999996</v>
      </c>
      <c r="O42" s="346">
        <v>1980127.8704700002</v>
      </c>
    </row>
    <row r="43" spans="1:15" ht="18.75" customHeight="1" x14ac:dyDescent="0.25">
      <c r="A43" s="341" t="s">
        <v>373</v>
      </c>
      <c r="B43" s="10"/>
      <c r="C43" s="111">
        <v>1435.2942</v>
      </c>
      <c r="D43" s="111">
        <v>3609.6512200000002</v>
      </c>
      <c r="E43" s="111">
        <v>1863.7063400000002</v>
      </c>
      <c r="F43" s="111">
        <v>1571.6428999999998</v>
      </c>
      <c r="G43" s="111">
        <v>735.45893999999998</v>
      </c>
      <c r="H43" s="111">
        <v>2090.7708299999999</v>
      </c>
      <c r="I43" s="111">
        <v>723.71026000000006</v>
      </c>
      <c r="J43" s="111">
        <v>-455.05993999999998</v>
      </c>
      <c r="K43" s="111">
        <v>821.43148999999994</v>
      </c>
      <c r="L43" s="111">
        <v>2299.5000700000001</v>
      </c>
      <c r="M43" s="111">
        <v>4092.5262900000002</v>
      </c>
      <c r="N43" s="111">
        <v>12559.900619999999</v>
      </c>
      <c r="O43" s="111">
        <v>31348.533219999998</v>
      </c>
    </row>
    <row r="44" spans="1:15" ht="18.75" customHeight="1" x14ac:dyDescent="0.25">
      <c r="A44" s="341" t="s">
        <v>374</v>
      </c>
      <c r="B44" s="10"/>
      <c r="C44" s="111">
        <v>1014.4053299999999</v>
      </c>
      <c r="D44" s="111">
        <v>18646.22279</v>
      </c>
      <c r="E44" s="111">
        <v>-22251.47551</v>
      </c>
      <c r="F44" s="111">
        <v>-3299.9848299999999</v>
      </c>
      <c r="G44" s="111">
        <v>-20592.531039999998</v>
      </c>
      <c r="H44" s="111">
        <v>-24586.476609999998</v>
      </c>
      <c r="I44" s="111">
        <v>-16630.817460000002</v>
      </c>
      <c r="J44" s="111">
        <v>-14829.59683</v>
      </c>
      <c r="K44" s="111">
        <v>1857.1690800000001</v>
      </c>
      <c r="L44" s="111">
        <v>151990.83159000002</v>
      </c>
      <c r="M44" s="111">
        <v>3717.0458900000003</v>
      </c>
      <c r="N44" s="111">
        <v>-4315.6640199999993</v>
      </c>
      <c r="O44" s="111">
        <v>70719.128380000024</v>
      </c>
    </row>
    <row r="45" spans="1:15" ht="18.75" customHeight="1" x14ac:dyDescent="0.25">
      <c r="A45" s="341" t="s">
        <v>375</v>
      </c>
      <c r="B45" s="10"/>
      <c r="C45" s="111">
        <v>4849.7379199999996</v>
      </c>
      <c r="D45" s="111">
        <v>6200.6197499999998</v>
      </c>
      <c r="E45" s="111">
        <v>4153.9108999999999</v>
      </c>
      <c r="F45" s="111">
        <v>5554.3131599999997</v>
      </c>
      <c r="G45" s="111">
        <v>2702.2368099999999</v>
      </c>
      <c r="H45" s="111">
        <v>12738.056289999999</v>
      </c>
      <c r="I45" s="111">
        <v>206836.65458999999</v>
      </c>
      <c r="J45" s="111">
        <v>1556199.3277700001</v>
      </c>
      <c r="K45" s="111">
        <v>5611.1228200000005</v>
      </c>
      <c r="L45" s="111">
        <v>10853.75222</v>
      </c>
      <c r="M45" s="111">
        <v>-2941.3397500000001</v>
      </c>
      <c r="N45" s="111">
        <v>65301.81639</v>
      </c>
      <c r="O45" s="111">
        <v>1878060.20887</v>
      </c>
    </row>
    <row r="46" spans="1:15" ht="18.75" customHeight="1" x14ac:dyDescent="0.25">
      <c r="A46" s="85" t="s">
        <v>492</v>
      </c>
      <c r="B46" s="10"/>
      <c r="C46" s="111">
        <v>7721.4410900000003</v>
      </c>
      <c r="D46" s="111">
        <v>8288.1392199999991</v>
      </c>
      <c r="E46" s="111">
        <v>7050.8781600000002</v>
      </c>
      <c r="F46" s="111">
        <v>7124.2020499999999</v>
      </c>
      <c r="G46" s="111">
        <v>6825.9602100000002</v>
      </c>
      <c r="H46" s="111">
        <v>9003.7753200000006</v>
      </c>
      <c r="I46" s="111">
        <v>6745.4976299999998</v>
      </c>
      <c r="J46" s="111">
        <v>6196.6228499999997</v>
      </c>
      <c r="K46" s="111">
        <v>7251.5795199999993</v>
      </c>
      <c r="L46" s="111">
        <v>7251.6190099999994</v>
      </c>
      <c r="M46" s="111">
        <v>7276.0439800000004</v>
      </c>
      <c r="N46" s="111">
        <v>-5380.7748099999999</v>
      </c>
      <c r="O46" s="111">
        <v>75354.984229999987</v>
      </c>
    </row>
    <row r="47" spans="1:15" ht="15.75" x14ac:dyDescent="0.25">
      <c r="A47" s="13"/>
      <c r="B47" s="10"/>
      <c r="O47" s="10"/>
    </row>
    <row r="48" spans="1:15" ht="17.25" x14ac:dyDescent="0.25">
      <c r="A48" s="136" t="s">
        <v>555</v>
      </c>
    </row>
  </sheetData>
  <mergeCells count="1">
    <mergeCell ref="A2:O2"/>
  </mergeCells>
  <phoneticPr fontId="0" type="noConversion"/>
  <printOptions verticalCentered="1"/>
  <pageMargins left="0.25" right="0.5" top="1" bottom="0.5" header="0.25" footer="0.25"/>
  <pageSetup scale="56" orientation="landscape" r:id="rId1"/>
  <headerFooter scaleWithDoc="0">
    <oddHeader>&amp;R&amp;"Times New Roman,Bold Italic"Pennsylvania Department of Revenue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37"/>
  <sheetViews>
    <sheetView zoomScaleNormal="100" workbookViewId="0">
      <selection sqref="A1:I1"/>
    </sheetView>
  </sheetViews>
  <sheetFormatPr defaultColWidth="8.83203125" defaultRowHeight="12.75" x14ac:dyDescent="0.2"/>
  <cols>
    <col min="1" max="1" width="9.33203125" style="306" customWidth="1"/>
    <col min="2" max="2" width="17.33203125" style="211" customWidth="1"/>
    <col min="3" max="3" width="3.83203125" style="211" customWidth="1"/>
    <col min="4" max="4" width="17.33203125" style="211" customWidth="1"/>
    <col min="5" max="5" width="3.83203125" style="211" customWidth="1"/>
    <col min="6" max="6" width="25" style="213" bestFit="1" customWidth="1"/>
    <col min="7" max="7" width="3.83203125" style="211" customWidth="1"/>
    <col min="8" max="8" width="13.33203125" style="213" bestFit="1" customWidth="1"/>
    <col min="9" max="9" width="26.83203125" style="213" customWidth="1"/>
    <col min="10" max="16384" width="8.83203125" style="213"/>
  </cols>
  <sheetData>
    <row r="1" spans="1:17" ht="18.75" x14ac:dyDescent="0.3">
      <c r="A1" s="507" t="s">
        <v>332</v>
      </c>
      <c r="B1" s="507"/>
      <c r="C1" s="507"/>
      <c r="D1" s="507"/>
      <c r="E1" s="507"/>
      <c r="F1" s="507"/>
      <c r="G1" s="507"/>
      <c r="H1" s="507"/>
      <c r="I1" s="507"/>
    </row>
    <row r="2" spans="1:17" ht="15.75" x14ac:dyDescent="0.25">
      <c r="A2" s="320"/>
      <c r="B2" s="321"/>
      <c r="C2" s="321"/>
      <c r="D2" s="180"/>
      <c r="E2" s="180"/>
      <c r="G2" s="180"/>
      <c r="J2" s="249"/>
      <c r="K2" s="208"/>
      <c r="L2" s="249"/>
      <c r="M2" s="249"/>
      <c r="N2" s="249"/>
      <c r="O2" s="249"/>
      <c r="P2" s="249"/>
      <c r="Q2" s="249"/>
    </row>
    <row r="3" spans="1:17" x14ac:dyDescent="0.2">
      <c r="A3" s="181" t="s">
        <v>333</v>
      </c>
      <c r="B3" s="182" t="s">
        <v>334</v>
      </c>
      <c r="C3" s="182"/>
      <c r="D3" s="182" t="s">
        <v>335</v>
      </c>
      <c r="E3" s="183"/>
      <c r="F3" s="182" t="s">
        <v>336</v>
      </c>
      <c r="G3" s="183"/>
      <c r="H3" s="182" t="s">
        <v>337</v>
      </c>
      <c r="K3" s="209"/>
      <c r="L3" s="209"/>
      <c r="M3" s="209"/>
      <c r="N3" s="210"/>
      <c r="O3" s="209"/>
      <c r="P3" s="210"/>
      <c r="Q3" s="209"/>
    </row>
    <row r="4" spans="1:17" x14ac:dyDescent="0.2">
      <c r="A4" s="322">
        <v>1993</v>
      </c>
      <c r="B4" s="323">
        <v>125907</v>
      </c>
      <c r="C4" s="323"/>
      <c r="D4" s="323">
        <v>62624</v>
      </c>
      <c r="E4" s="324"/>
      <c r="F4" s="323"/>
      <c r="G4" s="324"/>
      <c r="H4" s="307">
        <v>48338.877069405091</v>
      </c>
      <c r="I4" s="236"/>
      <c r="K4" s="307"/>
      <c r="L4" s="307"/>
      <c r="M4" s="307"/>
      <c r="N4" s="211"/>
      <c r="O4" s="307"/>
      <c r="P4" s="211"/>
      <c r="Q4" s="307"/>
    </row>
    <row r="5" spans="1:17" x14ac:dyDescent="0.2">
      <c r="A5" s="322">
        <v>1994</v>
      </c>
      <c r="B5" s="323">
        <v>126322</v>
      </c>
      <c r="C5" s="323"/>
      <c r="D5" s="323">
        <v>61752</v>
      </c>
      <c r="E5" s="324"/>
      <c r="F5" s="323"/>
      <c r="G5" s="324"/>
      <c r="H5" s="307">
        <v>49208.976856654386</v>
      </c>
      <c r="I5" s="236"/>
      <c r="K5" s="307"/>
      <c r="L5" s="307"/>
      <c r="M5" s="307"/>
      <c r="N5" s="211"/>
      <c r="O5" s="307"/>
      <c r="P5" s="211"/>
      <c r="Q5" s="307"/>
    </row>
    <row r="6" spans="1:17" x14ac:dyDescent="0.2">
      <c r="A6" s="322">
        <v>1995</v>
      </c>
      <c r="B6" s="323">
        <v>133601</v>
      </c>
      <c r="C6" s="323"/>
      <c r="D6" s="323">
        <v>67860</v>
      </c>
      <c r="E6" s="324"/>
      <c r="F6" s="323"/>
      <c r="G6" s="324"/>
      <c r="H6" s="307">
        <v>52063.097514340341</v>
      </c>
      <c r="I6" s="236"/>
      <c r="K6" s="307"/>
      <c r="L6" s="307"/>
      <c r="M6" s="307"/>
      <c r="N6" s="211"/>
      <c r="O6" s="307"/>
      <c r="P6" s="211"/>
      <c r="Q6" s="307"/>
    </row>
    <row r="7" spans="1:17" x14ac:dyDescent="0.2">
      <c r="A7" s="322">
        <v>1996</v>
      </c>
      <c r="B7" s="323">
        <v>133404</v>
      </c>
      <c r="C7" s="323"/>
      <c r="D7" s="323">
        <v>74236</v>
      </c>
      <c r="E7" s="324"/>
      <c r="F7" s="323"/>
      <c r="G7" s="324"/>
      <c r="H7" s="307">
        <v>54458</v>
      </c>
      <c r="I7" s="236"/>
      <c r="K7" s="307"/>
      <c r="L7" s="307"/>
      <c r="M7" s="307"/>
      <c r="N7" s="211"/>
      <c r="O7" s="307"/>
      <c r="P7" s="211"/>
      <c r="Q7" s="307"/>
    </row>
    <row r="8" spans="1:17" x14ac:dyDescent="0.2">
      <c r="A8" s="322">
        <v>1997</v>
      </c>
      <c r="B8" s="323">
        <v>133994</v>
      </c>
      <c r="C8" s="323"/>
      <c r="D8" s="323">
        <v>81084</v>
      </c>
      <c r="E8" s="324"/>
      <c r="F8" s="323"/>
      <c r="G8" s="324"/>
      <c r="H8" s="307">
        <v>66447</v>
      </c>
      <c r="I8" s="236"/>
      <c r="K8" s="307"/>
      <c r="L8" s="307"/>
      <c r="M8" s="307"/>
      <c r="N8" s="211"/>
      <c r="O8" s="307"/>
      <c r="P8" s="211"/>
      <c r="Q8" s="307"/>
    </row>
    <row r="9" spans="1:17" x14ac:dyDescent="0.2">
      <c r="A9" s="322">
        <v>1998</v>
      </c>
      <c r="B9" s="323">
        <v>139179</v>
      </c>
      <c r="C9" s="323"/>
      <c r="D9" s="323">
        <v>88751</v>
      </c>
      <c r="E9" s="324"/>
      <c r="F9" s="323">
        <v>3547</v>
      </c>
      <c r="G9" s="324"/>
      <c r="H9" s="307">
        <v>65694</v>
      </c>
      <c r="I9" s="236"/>
      <c r="K9" s="307"/>
      <c r="L9" s="307"/>
      <c r="M9" s="307"/>
      <c r="N9" s="211"/>
      <c r="O9" s="307"/>
      <c r="P9" s="211"/>
      <c r="Q9" s="307"/>
    </row>
    <row r="10" spans="1:17" x14ac:dyDescent="0.2">
      <c r="A10" s="322">
        <v>1999</v>
      </c>
      <c r="B10" s="323">
        <v>138457</v>
      </c>
      <c r="C10" s="323"/>
      <c r="D10" s="323">
        <v>97971</v>
      </c>
      <c r="E10" s="324"/>
      <c r="F10" s="323">
        <v>6849</v>
      </c>
      <c r="G10" s="324"/>
      <c r="H10" s="307">
        <v>69625</v>
      </c>
      <c r="I10" s="236"/>
      <c r="K10" s="307"/>
      <c r="L10" s="307"/>
      <c r="M10" s="307"/>
      <c r="N10" s="211"/>
      <c r="O10" s="307"/>
      <c r="P10" s="211"/>
      <c r="Q10" s="307"/>
    </row>
    <row r="11" spans="1:17" x14ac:dyDescent="0.2">
      <c r="A11" s="322">
        <v>2000</v>
      </c>
      <c r="B11" s="323">
        <v>138830</v>
      </c>
      <c r="C11" s="323"/>
      <c r="D11" s="323">
        <v>104965</v>
      </c>
      <c r="E11" s="324"/>
      <c r="F11" s="323">
        <v>8959</v>
      </c>
      <c r="G11" s="324"/>
      <c r="H11" s="307">
        <v>70202</v>
      </c>
      <c r="I11" s="236"/>
      <c r="K11" s="307"/>
      <c r="L11" s="307"/>
      <c r="M11" s="307"/>
      <c r="N11" s="211"/>
      <c r="O11" s="307"/>
      <c r="P11" s="211"/>
      <c r="Q11" s="307"/>
    </row>
    <row r="12" spans="1:17" x14ac:dyDescent="0.2">
      <c r="A12" s="322">
        <v>2001</v>
      </c>
      <c r="B12" s="323">
        <v>145661</v>
      </c>
      <c r="C12" s="323"/>
      <c r="D12" s="323">
        <v>111392</v>
      </c>
      <c r="E12" s="324"/>
      <c r="F12" s="323">
        <v>14613</v>
      </c>
      <c r="G12" s="324"/>
      <c r="H12" s="307">
        <v>67113</v>
      </c>
      <c r="I12" s="236"/>
      <c r="K12" s="307"/>
      <c r="L12" s="307"/>
      <c r="M12" s="307"/>
      <c r="N12" s="211"/>
      <c r="O12" s="307"/>
      <c r="P12" s="211"/>
      <c r="Q12" s="307"/>
    </row>
    <row r="13" spans="1:17" x14ac:dyDescent="0.2">
      <c r="A13" s="322">
        <v>2002</v>
      </c>
      <c r="B13" s="323">
        <v>139691</v>
      </c>
      <c r="C13" s="323"/>
      <c r="D13" s="323">
        <v>115813</v>
      </c>
      <c r="E13" s="324"/>
      <c r="F13" s="323">
        <v>16478</v>
      </c>
      <c r="G13" s="324"/>
      <c r="H13" s="307">
        <v>71349</v>
      </c>
      <c r="I13" s="236"/>
      <c r="K13" s="307"/>
      <c r="L13" s="307"/>
      <c r="M13" s="307"/>
      <c r="N13" s="211"/>
      <c r="O13" s="307"/>
      <c r="P13" s="211"/>
      <c r="Q13" s="307"/>
    </row>
    <row r="14" spans="1:17" x14ac:dyDescent="0.2">
      <c r="A14" s="322">
        <v>2003</v>
      </c>
      <c r="B14" s="323">
        <v>130118</v>
      </c>
      <c r="C14" s="323"/>
      <c r="D14" s="323">
        <v>122413</v>
      </c>
      <c r="E14" s="324"/>
      <c r="F14" s="323">
        <v>31156</v>
      </c>
      <c r="G14" s="324"/>
      <c r="H14" s="307">
        <v>72616</v>
      </c>
      <c r="I14" s="236"/>
      <c r="K14" s="307"/>
      <c r="L14" s="307"/>
      <c r="M14" s="307"/>
      <c r="N14" s="211"/>
      <c r="O14" s="307"/>
      <c r="P14" s="211"/>
      <c r="Q14" s="307"/>
    </row>
    <row r="15" spans="1:17" x14ac:dyDescent="0.2">
      <c r="A15" s="322">
        <v>2004</v>
      </c>
      <c r="B15" s="323">
        <v>125139</v>
      </c>
      <c r="C15" s="323"/>
      <c r="D15" s="323">
        <v>129615</v>
      </c>
      <c r="E15" s="324"/>
      <c r="F15" s="323">
        <v>40182</v>
      </c>
      <c r="G15" s="324"/>
      <c r="H15" s="307">
        <v>69935</v>
      </c>
      <c r="I15" s="236"/>
      <c r="K15" s="307"/>
      <c r="L15" s="307"/>
      <c r="M15" s="307"/>
      <c r="N15" s="211"/>
      <c r="O15" s="307"/>
      <c r="P15" s="211"/>
      <c r="Q15" s="307"/>
    </row>
    <row r="16" spans="1:17" x14ac:dyDescent="0.2">
      <c r="A16" s="322">
        <v>2005</v>
      </c>
      <c r="B16" s="323">
        <v>124814</v>
      </c>
      <c r="C16" s="323"/>
      <c r="D16" s="323">
        <v>139284</v>
      </c>
      <c r="E16" s="323"/>
      <c r="F16" s="323">
        <v>58771</v>
      </c>
      <c r="G16" s="323"/>
      <c r="H16" s="307">
        <v>75204</v>
      </c>
      <c r="I16" s="307"/>
      <c r="K16" s="307"/>
      <c r="L16" s="307"/>
      <c r="M16" s="307"/>
      <c r="N16" s="211"/>
      <c r="O16" s="307"/>
      <c r="P16" s="211"/>
      <c r="Q16" s="307"/>
    </row>
    <row r="17" spans="1:17" x14ac:dyDescent="0.2">
      <c r="A17" s="322">
        <v>2006</v>
      </c>
      <c r="B17" s="323">
        <v>113506</v>
      </c>
      <c r="C17" s="323"/>
      <c r="D17" s="323">
        <v>153279</v>
      </c>
      <c r="E17" s="323"/>
      <c r="F17" s="323">
        <v>70897</v>
      </c>
      <c r="G17" s="323"/>
      <c r="H17" s="307">
        <v>83291</v>
      </c>
      <c r="I17" s="307"/>
      <c r="K17" s="307"/>
      <c r="L17" s="307"/>
      <c r="M17" s="307"/>
      <c r="N17" s="211"/>
      <c r="O17" s="307"/>
      <c r="P17" s="211"/>
      <c r="Q17" s="307"/>
    </row>
    <row r="18" spans="1:17" x14ac:dyDescent="0.2">
      <c r="A18" s="322">
        <v>2007</v>
      </c>
      <c r="B18" s="323">
        <v>108336</v>
      </c>
      <c r="C18" s="323"/>
      <c r="D18" s="323">
        <v>158020</v>
      </c>
      <c r="E18" s="323"/>
      <c r="F18" s="323">
        <v>84855</v>
      </c>
      <c r="G18" s="323"/>
      <c r="H18" s="307">
        <v>81160</v>
      </c>
      <c r="I18" s="307"/>
      <c r="K18" s="307"/>
      <c r="L18" s="307"/>
      <c r="M18" s="307"/>
      <c r="N18" s="211"/>
      <c r="O18" s="307"/>
      <c r="P18" s="211"/>
      <c r="Q18" s="307"/>
    </row>
    <row r="19" spans="1:17" x14ac:dyDescent="0.2">
      <c r="A19" s="322">
        <v>2008</v>
      </c>
      <c r="B19" s="323">
        <v>109696</v>
      </c>
      <c r="C19" s="323"/>
      <c r="D19" s="323">
        <v>161147</v>
      </c>
      <c r="E19" s="323"/>
      <c r="F19" s="323">
        <v>97805</v>
      </c>
      <c r="G19" s="323"/>
      <c r="H19" s="307">
        <v>81721</v>
      </c>
      <c r="I19" s="307"/>
      <c r="K19" s="308"/>
      <c r="L19" s="308"/>
      <c r="M19" s="308"/>
      <c r="N19" s="309"/>
      <c r="O19" s="308"/>
      <c r="P19" s="309"/>
      <c r="Q19" s="308"/>
    </row>
    <row r="20" spans="1:17" x14ac:dyDescent="0.2">
      <c r="A20" s="322">
        <v>2009</v>
      </c>
      <c r="B20" s="323">
        <v>104918</v>
      </c>
      <c r="C20" s="323"/>
      <c r="D20" s="323">
        <v>162911</v>
      </c>
      <c r="E20" s="323"/>
      <c r="F20" s="323">
        <v>106385</v>
      </c>
      <c r="G20" s="323"/>
      <c r="H20" s="307">
        <v>80545</v>
      </c>
      <c r="I20" s="307"/>
      <c r="K20" s="308"/>
      <c r="L20" s="308"/>
      <c r="M20" s="308"/>
      <c r="N20" s="309"/>
      <c r="O20" s="308"/>
      <c r="P20" s="309"/>
      <c r="Q20" s="308"/>
    </row>
    <row r="21" spans="1:17" x14ac:dyDescent="0.2">
      <c r="A21" s="322">
        <v>2010</v>
      </c>
      <c r="B21" s="323">
        <v>108861</v>
      </c>
      <c r="C21" s="323"/>
      <c r="D21" s="323">
        <v>165541</v>
      </c>
      <c r="E21" s="323"/>
      <c r="F21" s="323">
        <v>107940</v>
      </c>
      <c r="G21" s="323"/>
      <c r="H21" s="307">
        <v>83997</v>
      </c>
      <c r="I21" s="307"/>
      <c r="K21" s="308"/>
      <c r="L21" s="308"/>
      <c r="M21" s="308"/>
      <c r="N21" s="309"/>
      <c r="O21" s="308"/>
      <c r="P21" s="309"/>
      <c r="Q21" s="308"/>
    </row>
    <row r="22" spans="1:17" x14ac:dyDescent="0.2">
      <c r="A22" s="322">
        <v>2011</v>
      </c>
      <c r="B22" s="323">
        <v>113909</v>
      </c>
      <c r="C22" s="323"/>
      <c r="D22" s="323">
        <v>164077</v>
      </c>
      <c r="E22" s="323"/>
      <c r="F22" s="323">
        <v>121406</v>
      </c>
      <c r="G22" s="323"/>
      <c r="H22" s="307">
        <v>83747</v>
      </c>
      <c r="I22" s="307"/>
      <c r="K22" s="308"/>
      <c r="L22" s="308"/>
      <c r="M22" s="308"/>
      <c r="N22" s="309"/>
      <c r="O22" s="308"/>
      <c r="P22" s="309"/>
      <c r="Q22" s="308"/>
    </row>
    <row r="23" spans="1:17" x14ac:dyDescent="0.2">
      <c r="A23" s="322">
        <v>2012</v>
      </c>
      <c r="B23" s="323">
        <v>116744</v>
      </c>
      <c r="C23" s="323"/>
      <c r="D23" s="323">
        <v>162787</v>
      </c>
      <c r="E23" s="323"/>
      <c r="F23" s="323">
        <v>132185</v>
      </c>
      <c r="G23" s="323"/>
      <c r="H23" s="323">
        <v>83909</v>
      </c>
      <c r="I23" s="307"/>
      <c r="K23" s="308"/>
      <c r="L23" s="308"/>
      <c r="M23" s="308"/>
      <c r="N23" s="309"/>
      <c r="O23" s="308"/>
      <c r="P23" s="309"/>
      <c r="Q23" s="308"/>
    </row>
    <row r="24" spans="1:17" x14ac:dyDescent="0.2">
      <c r="A24" s="322">
        <v>2013</v>
      </c>
      <c r="B24" s="323">
        <v>117681</v>
      </c>
      <c r="C24" s="323"/>
      <c r="D24" s="323">
        <v>162558</v>
      </c>
      <c r="E24" s="323"/>
      <c r="F24" s="323">
        <v>146539</v>
      </c>
      <c r="G24" s="323"/>
      <c r="H24" s="323">
        <v>84268</v>
      </c>
      <c r="I24" s="307"/>
      <c r="K24" s="308"/>
      <c r="L24" s="308"/>
      <c r="M24" s="308"/>
      <c r="N24" s="309"/>
      <c r="O24" s="308"/>
      <c r="P24" s="309"/>
      <c r="Q24" s="308"/>
    </row>
    <row r="25" spans="1:17" x14ac:dyDescent="0.2">
      <c r="A25" s="311">
        <v>2014</v>
      </c>
      <c r="B25" s="323">
        <v>122181</v>
      </c>
      <c r="C25" s="323"/>
      <c r="D25" s="323">
        <v>161750</v>
      </c>
      <c r="E25" s="323"/>
      <c r="F25" s="323">
        <v>159373</v>
      </c>
      <c r="G25" s="323"/>
      <c r="H25" s="323">
        <v>86406</v>
      </c>
      <c r="I25" s="307"/>
      <c r="K25" s="308"/>
      <c r="L25" s="308"/>
      <c r="M25" s="308"/>
      <c r="N25" s="309"/>
      <c r="O25" s="308"/>
      <c r="P25" s="309"/>
      <c r="Q25" s="308"/>
    </row>
    <row r="26" spans="1:17" x14ac:dyDescent="0.2">
      <c r="A26" s="316">
        <v>2015</v>
      </c>
      <c r="B26" s="323">
        <v>122184</v>
      </c>
      <c r="C26" s="323"/>
      <c r="D26" s="323">
        <v>160951</v>
      </c>
      <c r="E26" s="323"/>
      <c r="F26" s="323">
        <v>166452</v>
      </c>
      <c r="G26" s="323"/>
      <c r="H26" s="323">
        <v>85069</v>
      </c>
      <c r="I26" s="307"/>
      <c r="K26" s="308"/>
      <c r="L26" s="308"/>
      <c r="M26" s="308"/>
      <c r="N26" s="309"/>
      <c r="O26" s="308"/>
      <c r="P26" s="309"/>
      <c r="Q26" s="308"/>
    </row>
    <row r="27" spans="1:17" x14ac:dyDescent="0.2">
      <c r="A27" s="504" t="s">
        <v>448</v>
      </c>
      <c r="B27" s="504"/>
      <c r="C27" s="504"/>
      <c r="D27" s="504"/>
      <c r="E27" s="504"/>
      <c r="F27" s="504"/>
      <c r="G27" s="504"/>
      <c r="H27" s="504"/>
    </row>
    <row r="29" spans="1:17" x14ac:dyDescent="0.2">
      <c r="A29" s="505" t="s">
        <v>536</v>
      </c>
      <c r="B29" s="505"/>
      <c r="C29" s="505"/>
      <c r="D29" s="505"/>
      <c r="E29" s="505"/>
      <c r="F29" s="505"/>
      <c r="G29" s="213"/>
    </row>
    <row r="30" spans="1:17" x14ac:dyDescent="0.2">
      <c r="A30" s="305"/>
      <c r="B30" s="305"/>
      <c r="C30" s="305"/>
      <c r="D30" s="305"/>
      <c r="E30" s="305"/>
      <c r="F30" s="305"/>
      <c r="G30" s="213"/>
    </row>
    <row r="31" spans="1:17" x14ac:dyDescent="0.2">
      <c r="A31" s="506" t="s">
        <v>402</v>
      </c>
      <c r="B31" s="506"/>
      <c r="C31" s="506"/>
      <c r="D31" s="506"/>
      <c r="E31" s="506"/>
      <c r="F31" s="506"/>
      <c r="G31" s="506"/>
      <c r="H31" s="506"/>
      <c r="I31" s="506"/>
    </row>
    <row r="32" spans="1:17" x14ac:dyDescent="0.2">
      <c r="A32" s="506"/>
      <c r="B32" s="506"/>
      <c r="C32" s="506"/>
      <c r="D32" s="506"/>
      <c r="E32" s="506"/>
      <c r="F32" s="506"/>
      <c r="G32" s="506"/>
      <c r="H32" s="506"/>
      <c r="I32" s="506"/>
    </row>
    <row r="33" spans="1:11" x14ac:dyDescent="0.2">
      <c r="A33" s="252"/>
      <c r="B33" s="252"/>
      <c r="C33" s="252"/>
      <c r="D33" s="252"/>
      <c r="E33" s="252"/>
      <c r="F33" s="252"/>
      <c r="G33" s="253"/>
      <c r="H33" s="253"/>
      <c r="I33" s="253"/>
    </row>
    <row r="34" spans="1:11" ht="14.25" x14ac:dyDescent="0.2">
      <c r="A34" s="506" t="s">
        <v>401</v>
      </c>
      <c r="B34" s="506"/>
      <c r="C34" s="506"/>
      <c r="D34" s="506"/>
      <c r="E34" s="506"/>
      <c r="F34" s="506"/>
      <c r="G34" s="506"/>
      <c r="H34" s="506"/>
      <c r="I34" s="506"/>
      <c r="K34" s="214"/>
    </row>
    <row r="35" spans="1:11" ht="14.25" x14ac:dyDescent="0.2">
      <c r="A35" s="506"/>
      <c r="B35" s="506"/>
      <c r="C35" s="506"/>
      <c r="D35" s="506"/>
      <c r="E35" s="506"/>
      <c r="F35" s="506"/>
      <c r="G35" s="506"/>
      <c r="H35" s="506"/>
      <c r="I35" s="506"/>
      <c r="K35" s="214"/>
    </row>
    <row r="36" spans="1:11" ht="14.25" x14ac:dyDescent="0.2">
      <c r="A36" s="506"/>
      <c r="B36" s="506"/>
      <c r="C36" s="506"/>
      <c r="D36" s="506"/>
      <c r="E36" s="506"/>
      <c r="F36" s="506"/>
      <c r="G36" s="506"/>
      <c r="H36" s="506"/>
      <c r="I36" s="506"/>
      <c r="K36" s="214"/>
    </row>
    <row r="37" spans="1:11" ht="14.25" x14ac:dyDescent="0.2">
      <c r="A37" s="245"/>
      <c r="B37" s="245"/>
      <c r="C37" s="245"/>
      <c r="D37" s="245"/>
      <c r="E37" s="245"/>
      <c r="F37" s="245"/>
      <c r="G37" s="245"/>
      <c r="H37" s="245"/>
      <c r="I37" s="245"/>
      <c r="K37" s="214"/>
    </row>
  </sheetData>
  <mergeCells count="5">
    <mergeCell ref="A27:H27"/>
    <mergeCell ref="A29:F29"/>
    <mergeCell ref="A31:I32"/>
    <mergeCell ref="A34:I36"/>
    <mergeCell ref="A1:I1"/>
  </mergeCells>
  <phoneticPr fontId="39" type="noConversion"/>
  <pageMargins left="0.5" right="0.5" top="1" bottom="0.5" header="0.25" footer="0.25"/>
  <pageSetup scale="78" orientation="portrait" r:id="rId1"/>
  <headerFooter scaleWithDoc="0">
    <oddHeader>&amp;R&amp;"Times New Roman,Bold Italic"Pennsylvania Department of Revenue</oddHeader>
    <oddFooter>&amp;C- 11 -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G51"/>
  <sheetViews>
    <sheetView zoomScale="75" zoomScaleNormal="75" workbookViewId="0">
      <selection sqref="A1:G1"/>
    </sheetView>
  </sheetViews>
  <sheetFormatPr defaultColWidth="9.33203125" defaultRowHeight="12.75" x14ac:dyDescent="0.2"/>
  <cols>
    <col min="1" max="3" width="12.83203125" style="4" customWidth="1"/>
    <col min="4" max="4" width="41.1640625" style="4" customWidth="1"/>
    <col min="5" max="7" width="12.5" style="4" bestFit="1" customWidth="1"/>
    <col min="8" max="16384" width="9.33203125" style="4"/>
  </cols>
  <sheetData>
    <row r="1" spans="1:7" ht="22.5" x14ac:dyDescent="0.3">
      <c r="A1" s="476" t="s">
        <v>436</v>
      </c>
      <c r="B1" s="476"/>
      <c r="C1" s="476"/>
      <c r="D1" s="476"/>
      <c r="E1" s="476"/>
      <c r="F1" s="476"/>
      <c r="G1" s="476"/>
    </row>
    <row r="2" spans="1:7" ht="15.75" x14ac:dyDescent="0.25">
      <c r="A2" s="510" t="s">
        <v>0</v>
      </c>
      <c r="B2" s="510"/>
      <c r="C2" s="510"/>
      <c r="D2" s="510"/>
      <c r="E2" s="510"/>
      <c r="F2" s="510"/>
      <c r="G2" s="510"/>
    </row>
    <row r="3" spans="1:7" x14ac:dyDescent="0.2">
      <c r="C3" s="95"/>
    </row>
    <row r="4" spans="1:7" x14ac:dyDescent="0.2">
      <c r="C4" s="95"/>
    </row>
    <row r="5" spans="1:7" ht="18.75" x14ac:dyDescent="0.3">
      <c r="A5" s="512" t="s">
        <v>52</v>
      </c>
      <c r="B5" s="512"/>
      <c r="C5" s="512"/>
      <c r="D5" s="512"/>
      <c r="E5" s="373" t="s">
        <v>454</v>
      </c>
      <c r="F5" s="373" t="s">
        <v>463</v>
      </c>
      <c r="G5" s="373" t="s">
        <v>529</v>
      </c>
    </row>
    <row r="6" spans="1:7" ht="18.75" x14ac:dyDescent="0.3">
      <c r="A6" s="96"/>
      <c r="B6" s="97"/>
      <c r="C6" s="97"/>
      <c r="D6" s="97"/>
      <c r="E6" s="51"/>
      <c r="F6" s="51"/>
      <c r="G6" s="51"/>
    </row>
    <row r="7" spans="1:7" ht="22.5" x14ac:dyDescent="0.3">
      <c r="A7" s="511" t="s">
        <v>404</v>
      </c>
      <c r="B7" s="511"/>
      <c r="C7" s="511"/>
      <c r="D7" s="511"/>
      <c r="E7" s="98">
        <v>5093</v>
      </c>
      <c r="F7" s="98">
        <v>898.37171000000001</v>
      </c>
      <c r="G7" s="98">
        <v>-8233.99</v>
      </c>
    </row>
    <row r="8" spans="1:7" ht="18.75" x14ac:dyDescent="0.3">
      <c r="A8" s="77"/>
      <c r="B8" s="98"/>
      <c r="C8" s="98"/>
      <c r="D8" s="98"/>
      <c r="E8" s="98"/>
      <c r="F8" s="98"/>
      <c r="G8" s="98"/>
    </row>
    <row r="9" spans="1:7" ht="18.75" x14ac:dyDescent="0.3">
      <c r="A9" s="511" t="s">
        <v>53</v>
      </c>
      <c r="B9" s="511"/>
      <c r="C9" s="511"/>
      <c r="D9" s="511"/>
      <c r="E9" s="98">
        <v>82603</v>
      </c>
      <c r="F9" s="98">
        <v>76983.673060000001</v>
      </c>
      <c r="G9" s="98">
        <v>75839.213969999997</v>
      </c>
    </row>
    <row r="10" spans="1:7" ht="18.75" x14ac:dyDescent="0.3">
      <c r="A10" s="77"/>
      <c r="B10" s="98"/>
      <c r="C10" s="98"/>
      <c r="D10" s="98"/>
      <c r="E10" s="98"/>
      <c r="F10" s="98"/>
      <c r="G10" s="98"/>
    </row>
    <row r="11" spans="1:7" ht="18.75" x14ac:dyDescent="0.3">
      <c r="A11" s="511" t="s">
        <v>54</v>
      </c>
      <c r="B11" s="511"/>
      <c r="C11" s="511"/>
      <c r="D11" s="511"/>
      <c r="E11" s="98">
        <v>6002</v>
      </c>
      <c r="F11" s="98">
        <v>3192.4349200000001</v>
      </c>
      <c r="G11" s="98">
        <v>3808.1280200000001</v>
      </c>
    </row>
    <row r="12" spans="1:7" ht="18.75" x14ac:dyDescent="0.3">
      <c r="A12" s="77"/>
      <c r="B12" s="98"/>
      <c r="C12" s="98"/>
      <c r="D12" s="98"/>
      <c r="E12" s="98"/>
      <c r="F12" s="98"/>
      <c r="G12" s="98"/>
    </row>
    <row r="13" spans="1:7" ht="18.75" x14ac:dyDescent="0.3">
      <c r="A13" s="511" t="s">
        <v>55</v>
      </c>
      <c r="B13" s="511"/>
      <c r="C13" s="511"/>
      <c r="D13" s="511"/>
      <c r="E13" s="98">
        <v>67774</v>
      </c>
      <c r="F13" s="98">
        <v>51680.064690000007</v>
      </c>
      <c r="G13" s="98">
        <v>58272.303630000002</v>
      </c>
    </row>
    <row r="14" spans="1:7" ht="18.75" x14ac:dyDescent="0.3">
      <c r="A14" s="77"/>
      <c r="B14" s="98"/>
      <c r="C14" s="98"/>
      <c r="D14" s="98"/>
      <c r="E14" s="98"/>
      <c r="F14" s="98"/>
      <c r="G14" s="98"/>
    </row>
    <row r="15" spans="1:7" ht="22.5" x14ac:dyDescent="0.3">
      <c r="A15" s="511" t="s">
        <v>405</v>
      </c>
      <c r="B15" s="511"/>
      <c r="C15" s="511"/>
      <c r="D15" s="511"/>
      <c r="E15" s="98">
        <v>4614</v>
      </c>
      <c r="F15" s="98">
        <v>1779.5458099999998</v>
      </c>
      <c r="G15" s="98">
        <v>-3527.93325</v>
      </c>
    </row>
    <row r="16" spans="1:7" ht="18.75" x14ac:dyDescent="0.3">
      <c r="A16" s="77"/>
      <c r="B16" s="98"/>
      <c r="C16" s="98"/>
      <c r="D16" s="98"/>
      <c r="E16" s="98"/>
      <c r="F16" s="98"/>
      <c r="G16" s="98"/>
    </row>
    <row r="17" spans="1:7" ht="18.75" x14ac:dyDescent="0.3">
      <c r="A17" s="77" t="s">
        <v>56</v>
      </c>
      <c r="B17" s="98"/>
      <c r="C17" s="98"/>
      <c r="D17" s="98"/>
      <c r="E17" s="98">
        <v>16237</v>
      </c>
      <c r="F17" s="98">
        <v>17494.965</v>
      </c>
      <c r="G17" s="98">
        <v>19008.047689999999</v>
      </c>
    </row>
    <row r="18" spans="1:7" ht="18.75" x14ac:dyDescent="0.3">
      <c r="A18" s="77"/>
      <c r="B18" s="98"/>
      <c r="C18" s="98"/>
      <c r="D18" s="98"/>
      <c r="E18" s="98"/>
      <c r="F18" s="98"/>
      <c r="G18" s="98"/>
    </row>
    <row r="19" spans="1:7" ht="18.75" x14ac:dyDescent="0.3">
      <c r="A19" s="77" t="s">
        <v>57</v>
      </c>
      <c r="B19" s="98"/>
      <c r="C19" s="98"/>
      <c r="D19" s="98"/>
      <c r="E19" s="98">
        <v>354</v>
      </c>
      <c r="F19" s="98">
        <v>366.22401000000002</v>
      </c>
      <c r="G19" s="98">
        <v>150.36475999999999</v>
      </c>
    </row>
    <row r="20" spans="1:7" ht="18.75" x14ac:dyDescent="0.3">
      <c r="A20" s="77"/>
      <c r="B20" s="98"/>
      <c r="C20" s="98"/>
      <c r="D20" s="98"/>
      <c r="E20" s="98"/>
      <c r="F20" s="98"/>
      <c r="G20" s="98"/>
    </row>
    <row r="21" spans="1:7" ht="18.75" x14ac:dyDescent="0.3">
      <c r="A21" s="511" t="s">
        <v>58</v>
      </c>
      <c r="B21" s="511"/>
      <c r="C21" s="511"/>
      <c r="D21" s="511"/>
      <c r="E21" s="98">
        <v>259728</v>
      </c>
      <c r="F21" s="98">
        <v>295550</v>
      </c>
      <c r="G21" s="98">
        <v>281246.84753999999</v>
      </c>
    </row>
    <row r="22" spans="1:7" ht="18.75" x14ac:dyDescent="0.3">
      <c r="A22" s="77"/>
      <c r="B22" s="98"/>
      <c r="C22" s="98"/>
      <c r="D22" s="98"/>
      <c r="E22" s="98"/>
      <c r="F22" s="98"/>
      <c r="G22" s="98"/>
    </row>
    <row r="23" spans="1:7" ht="18.75" x14ac:dyDescent="0.3">
      <c r="A23" s="77" t="s">
        <v>59</v>
      </c>
      <c r="B23" s="98"/>
      <c r="C23" s="98"/>
      <c r="D23" s="98"/>
      <c r="E23" s="98">
        <v>10440</v>
      </c>
      <c r="F23" s="98">
        <v>3027.3788399999999</v>
      </c>
      <c r="G23" s="98">
        <v>11806.572540000001</v>
      </c>
    </row>
    <row r="24" spans="1:7" ht="18.75" x14ac:dyDescent="0.3">
      <c r="A24" s="77"/>
      <c r="B24" s="98"/>
      <c r="C24" s="98"/>
      <c r="D24" s="98"/>
      <c r="E24" s="98"/>
      <c r="F24" s="98"/>
      <c r="G24" s="98"/>
    </row>
    <row r="25" spans="1:7" ht="18.75" x14ac:dyDescent="0.3">
      <c r="A25" s="77" t="s">
        <v>60</v>
      </c>
      <c r="B25" s="98"/>
      <c r="C25" s="98"/>
      <c r="D25" s="98"/>
      <c r="E25" s="98">
        <v>35189</v>
      </c>
      <c r="F25" s="98">
        <v>33851.560490000003</v>
      </c>
      <c r="G25" s="98">
        <v>39073.189789999997</v>
      </c>
    </row>
    <row r="26" spans="1:7" ht="18.75" x14ac:dyDescent="0.3">
      <c r="A26" s="77"/>
      <c r="B26" s="98"/>
      <c r="C26" s="98"/>
      <c r="D26" s="98"/>
      <c r="E26" s="98"/>
      <c r="F26" s="98"/>
      <c r="G26" s="98"/>
    </row>
    <row r="27" spans="1:7" ht="18.75" x14ac:dyDescent="0.3">
      <c r="A27" s="77" t="s">
        <v>61</v>
      </c>
      <c r="B27" s="98"/>
      <c r="C27" s="98"/>
      <c r="D27" s="98"/>
      <c r="E27" s="98">
        <v>190683</v>
      </c>
      <c r="F27" s="98">
        <v>194010.81274000002</v>
      </c>
      <c r="G27" s="98">
        <v>202069.42443000001</v>
      </c>
    </row>
    <row r="28" spans="1:7" ht="18.75" x14ac:dyDescent="0.3">
      <c r="A28" s="77"/>
      <c r="B28" s="51"/>
      <c r="C28" s="51"/>
      <c r="D28" s="51"/>
      <c r="E28" s="98"/>
      <c r="F28" s="98"/>
      <c r="G28" s="98"/>
    </row>
    <row r="29" spans="1:7" ht="18.75" x14ac:dyDescent="0.3">
      <c r="A29" s="77" t="s">
        <v>62</v>
      </c>
      <c r="B29" s="51"/>
      <c r="C29" s="51"/>
      <c r="D29" s="51"/>
      <c r="E29" s="98">
        <v>80921</v>
      </c>
      <c r="F29" s="98">
        <v>63846.196130000004</v>
      </c>
      <c r="G29" s="98">
        <v>89785.776939999996</v>
      </c>
    </row>
    <row r="30" spans="1:7" ht="18.75" x14ac:dyDescent="0.3">
      <c r="A30" s="77"/>
      <c r="B30" s="51"/>
      <c r="C30" s="51"/>
      <c r="D30" s="51"/>
      <c r="E30" s="98"/>
      <c r="F30" s="98"/>
      <c r="G30" s="98"/>
    </row>
    <row r="31" spans="1:7" ht="18.75" x14ac:dyDescent="0.3">
      <c r="A31" s="77" t="s">
        <v>63</v>
      </c>
      <c r="B31" s="51"/>
      <c r="C31" s="51"/>
      <c r="D31" s="51"/>
      <c r="E31" s="98">
        <v>3019</v>
      </c>
      <c r="F31" s="98">
        <v>-661.94353999999998</v>
      </c>
      <c r="G31" s="98">
        <v>3082.0839000000001</v>
      </c>
    </row>
    <row r="32" spans="1:7" ht="18.75" x14ac:dyDescent="0.3">
      <c r="A32" s="77"/>
      <c r="B32" s="51"/>
      <c r="C32" s="51"/>
      <c r="D32" s="51"/>
      <c r="E32" s="98"/>
      <c r="F32" s="98"/>
      <c r="G32" s="98"/>
    </row>
    <row r="33" spans="1:7" ht="18.75" x14ac:dyDescent="0.3">
      <c r="A33" s="77" t="s">
        <v>64</v>
      </c>
      <c r="B33" s="51"/>
      <c r="C33" s="51"/>
      <c r="D33" s="51"/>
      <c r="E33" s="98">
        <v>444</v>
      </c>
      <c r="F33" s="98">
        <v>2295.2413199999996</v>
      </c>
      <c r="G33" s="98">
        <v>2177.34521</v>
      </c>
    </row>
    <row r="34" spans="1:7" ht="18.75" x14ac:dyDescent="0.3">
      <c r="A34" s="77"/>
      <c r="B34" s="51"/>
      <c r="C34" s="51"/>
      <c r="D34" s="51"/>
      <c r="E34" s="98"/>
      <c r="F34" s="98"/>
      <c r="G34" s="98"/>
    </row>
    <row r="35" spans="1:7" ht="18.75" x14ac:dyDescent="0.3">
      <c r="A35" s="77" t="s">
        <v>65</v>
      </c>
      <c r="B35" s="51"/>
      <c r="C35" s="51"/>
      <c r="D35" s="51"/>
      <c r="E35" s="98">
        <v>5527</v>
      </c>
      <c r="F35" s="98">
        <v>6860.8379999999997</v>
      </c>
      <c r="G35" s="98">
        <v>7883.1949999999997</v>
      </c>
    </row>
    <row r="36" spans="1:7" ht="18.75" x14ac:dyDescent="0.3">
      <c r="A36" s="77"/>
      <c r="B36" s="51"/>
      <c r="C36" s="51"/>
      <c r="D36" s="51"/>
      <c r="E36" s="98"/>
      <c r="F36" s="98"/>
      <c r="G36" s="98"/>
    </row>
    <row r="37" spans="1:7" ht="18.75" x14ac:dyDescent="0.3">
      <c r="A37" s="77" t="s">
        <v>66</v>
      </c>
      <c r="B37" s="51"/>
      <c r="C37" s="51"/>
      <c r="D37" s="51"/>
      <c r="E37" s="98">
        <v>2823</v>
      </c>
      <c r="F37" s="98">
        <v>6460.8177599999999</v>
      </c>
      <c r="G37" s="98">
        <v>3158.2266799999998</v>
      </c>
    </row>
    <row r="38" spans="1:7" ht="18.75" x14ac:dyDescent="0.3">
      <c r="A38" s="77"/>
      <c r="B38" s="51"/>
      <c r="C38" s="51"/>
      <c r="D38" s="51"/>
      <c r="E38" s="98"/>
      <c r="F38" s="98"/>
      <c r="G38" s="98"/>
    </row>
    <row r="39" spans="1:7" ht="18.75" x14ac:dyDescent="0.3">
      <c r="A39" s="77" t="s">
        <v>67</v>
      </c>
      <c r="B39" s="51"/>
      <c r="C39" s="51"/>
      <c r="D39" s="51"/>
      <c r="E39" s="98">
        <v>32825</v>
      </c>
      <c r="F39" s="98">
        <v>35185.854630000002</v>
      </c>
      <c r="G39" s="98">
        <v>36290.63392</v>
      </c>
    </row>
    <row r="40" spans="1:7" ht="18.75" x14ac:dyDescent="0.3">
      <c r="A40" s="51"/>
      <c r="B40" s="51"/>
      <c r="C40" s="51"/>
      <c r="D40" s="51"/>
    </row>
    <row r="41" spans="1:7" ht="19.5" thickBot="1" x14ac:dyDescent="0.35">
      <c r="A41" s="99" t="s">
        <v>1</v>
      </c>
      <c r="B41" s="51"/>
      <c r="C41" s="51"/>
      <c r="D41" s="51"/>
      <c r="E41" s="100">
        <v>805276</v>
      </c>
      <c r="F41" s="100">
        <v>792822</v>
      </c>
      <c r="G41" s="100">
        <v>821889.43076999998</v>
      </c>
    </row>
    <row r="42" spans="1:7" ht="18" customHeight="1" thickTop="1" x14ac:dyDescent="0.25">
      <c r="D42" s="101"/>
      <c r="E42" s="26"/>
      <c r="F42" s="26"/>
      <c r="G42" s="26"/>
    </row>
    <row r="43" spans="1:7" x14ac:dyDescent="0.2">
      <c r="A43" s="102"/>
      <c r="B43" s="102"/>
      <c r="C43" s="102"/>
    </row>
    <row r="44" spans="1:7" s="388" customFormat="1" ht="16.5" customHeight="1" x14ac:dyDescent="0.2">
      <c r="A44" s="508" t="s">
        <v>437</v>
      </c>
      <c r="B44" s="508"/>
      <c r="C44" s="508"/>
      <c r="D44" s="508"/>
      <c r="E44" s="508"/>
      <c r="F44" s="508"/>
      <c r="G44" s="508"/>
    </row>
    <row r="45" spans="1:7" s="388" customFormat="1" ht="16.5" customHeight="1" x14ac:dyDescent="0.2">
      <c r="A45" s="508"/>
      <c r="B45" s="508"/>
      <c r="C45" s="508"/>
      <c r="D45" s="508"/>
      <c r="E45" s="508"/>
      <c r="F45" s="508"/>
      <c r="G45" s="508"/>
    </row>
    <row r="46" spans="1:7" s="388" customFormat="1" ht="33" customHeight="1" x14ac:dyDescent="0.2">
      <c r="A46" s="508"/>
      <c r="B46" s="508"/>
      <c r="C46" s="508"/>
      <c r="D46" s="508"/>
      <c r="E46" s="508"/>
      <c r="F46" s="508"/>
      <c r="G46" s="508"/>
    </row>
    <row r="47" spans="1:7" s="388" customFormat="1" ht="16.5" customHeight="1" x14ac:dyDescent="0.2">
      <c r="A47" s="508" t="s">
        <v>438</v>
      </c>
      <c r="B47" s="508"/>
      <c r="C47" s="508"/>
      <c r="D47" s="508"/>
      <c r="E47" s="508"/>
      <c r="F47" s="508"/>
      <c r="G47" s="508"/>
    </row>
    <row r="48" spans="1:7" s="388" customFormat="1" ht="16.5" customHeight="1" x14ac:dyDescent="0.2">
      <c r="A48" s="508"/>
      <c r="B48" s="508"/>
      <c r="C48" s="508"/>
      <c r="D48" s="508"/>
      <c r="E48" s="508"/>
      <c r="F48" s="508"/>
      <c r="G48" s="508"/>
    </row>
    <row r="49" spans="1:7" s="388" customFormat="1" ht="16.5" customHeight="1" x14ac:dyDescent="0.2">
      <c r="A49" s="509" t="s">
        <v>467</v>
      </c>
      <c r="B49" s="509"/>
      <c r="C49" s="509"/>
      <c r="D49" s="509"/>
      <c r="E49" s="509"/>
      <c r="F49" s="509"/>
      <c r="G49" s="509"/>
    </row>
    <row r="50" spans="1:7" s="388" customFormat="1" ht="16.5" customHeight="1" x14ac:dyDescent="0.2">
      <c r="A50" s="509"/>
      <c r="B50" s="509"/>
      <c r="C50" s="509"/>
      <c r="D50" s="509"/>
      <c r="E50" s="509"/>
      <c r="F50" s="509"/>
      <c r="G50" s="509"/>
    </row>
    <row r="51" spans="1:7" s="388" customFormat="1" ht="16.5" customHeight="1" x14ac:dyDescent="0.2">
      <c r="A51" s="509"/>
      <c r="B51" s="509"/>
      <c r="C51" s="509"/>
      <c r="D51" s="509"/>
      <c r="E51" s="509"/>
      <c r="F51" s="509"/>
      <c r="G51" s="509"/>
    </row>
  </sheetData>
  <mergeCells count="12">
    <mergeCell ref="A1:G1"/>
    <mergeCell ref="A44:G46"/>
    <mergeCell ref="A47:G48"/>
    <mergeCell ref="A49:G51"/>
    <mergeCell ref="A2:G2"/>
    <mergeCell ref="A21:D21"/>
    <mergeCell ref="A5:D5"/>
    <mergeCell ref="A9:D9"/>
    <mergeCell ref="A11:D11"/>
    <mergeCell ref="A13:D13"/>
    <mergeCell ref="A15:D15"/>
    <mergeCell ref="A7:D7"/>
  </mergeCells>
  <phoneticPr fontId="0" type="noConversion"/>
  <printOptions horizontalCentered="1" verticalCentered="1"/>
  <pageMargins left="0.5" right="0.5" top="1" bottom="0.5" header="0.25" footer="0.25"/>
  <pageSetup scale="79" orientation="portrait" r:id="rId1"/>
  <headerFooter scaleWithDoc="0">
    <oddHeader>&amp;R&amp;"Times New Roman,Bold Italic"Pennsylvania Department of Revenue</oddHeader>
    <oddFooter>&amp;C
- 12 -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60"/>
  <sheetViews>
    <sheetView zoomScale="85" zoomScaleNormal="85" workbookViewId="0">
      <selection sqref="A1:E1"/>
    </sheetView>
  </sheetViews>
  <sheetFormatPr defaultColWidth="9.33203125" defaultRowHeight="12.75" x14ac:dyDescent="0.2"/>
  <cols>
    <col min="1" max="1" width="9.6640625" style="4" bestFit="1" customWidth="1"/>
    <col min="2" max="2" width="57.33203125" style="4" customWidth="1"/>
    <col min="3" max="5" width="12" style="4" customWidth="1"/>
    <col min="6" max="16384" width="9.33203125" style="4"/>
  </cols>
  <sheetData>
    <row r="1" spans="1:5" ht="21.75" x14ac:dyDescent="0.3">
      <c r="A1" s="513" t="s">
        <v>503</v>
      </c>
      <c r="B1" s="513"/>
      <c r="C1" s="513"/>
      <c r="D1" s="513"/>
      <c r="E1" s="513"/>
    </row>
    <row r="2" spans="1:5" x14ac:dyDescent="0.2">
      <c r="A2" s="480" t="s">
        <v>0</v>
      </c>
      <c r="B2" s="480"/>
      <c r="C2" s="480"/>
      <c r="D2" s="480"/>
      <c r="E2" s="480"/>
    </row>
    <row r="3" spans="1:5" x14ac:dyDescent="0.2">
      <c r="A3" s="213"/>
      <c r="B3" s="277"/>
      <c r="C3" s="277"/>
      <c r="D3" s="291"/>
      <c r="E3" s="277"/>
    </row>
    <row r="4" spans="1:5" x14ac:dyDescent="0.2">
      <c r="A4" s="389" t="s">
        <v>265</v>
      </c>
      <c r="B4" s="390" t="s">
        <v>45</v>
      </c>
      <c r="C4" s="392" t="s">
        <v>463</v>
      </c>
      <c r="D4" s="392" t="s">
        <v>529</v>
      </c>
      <c r="E4" s="391" t="s">
        <v>141</v>
      </c>
    </row>
    <row r="5" spans="1:5" x14ac:dyDescent="0.2">
      <c r="A5" s="213"/>
      <c r="B5" s="213"/>
      <c r="C5" s="169"/>
      <c r="D5" s="169"/>
      <c r="E5" s="169"/>
    </row>
    <row r="6" spans="1:5" x14ac:dyDescent="0.2">
      <c r="A6" s="213"/>
      <c r="B6" s="95" t="s">
        <v>70</v>
      </c>
      <c r="C6" s="169">
        <v>10004459</v>
      </c>
      <c r="D6" s="169">
        <v>10381365</v>
      </c>
      <c r="E6" s="170">
        <v>3.7673801252021688E-2</v>
      </c>
    </row>
    <row r="7" spans="1:5" ht="12" customHeight="1" x14ac:dyDescent="0.2">
      <c r="A7" s="213"/>
      <c r="B7" s="95"/>
      <c r="C7" s="169"/>
      <c r="D7" s="169"/>
      <c r="E7" s="170"/>
    </row>
    <row r="8" spans="1:5" x14ac:dyDescent="0.2">
      <c r="A8" s="213"/>
      <c r="B8" s="95" t="s">
        <v>266</v>
      </c>
      <c r="C8" s="300">
        <v>51501</v>
      </c>
      <c r="D8" s="300">
        <v>59460</v>
      </c>
      <c r="E8" s="170">
        <v>0.15454068853031977</v>
      </c>
    </row>
    <row r="9" spans="1:5" x14ac:dyDescent="0.2">
      <c r="A9" s="235">
        <v>11</v>
      </c>
      <c r="B9" s="235" t="s">
        <v>267</v>
      </c>
      <c r="C9" s="211">
        <v>8756</v>
      </c>
      <c r="D9" s="211">
        <v>9004</v>
      </c>
      <c r="E9" s="234">
        <v>2.832343535861126E-2</v>
      </c>
    </row>
    <row r="10" spans="1:5" x14ac:dyDescent="0.2">
      <c r="A10" s="235" t="s">
        <v>268</v>
      </c>
      <c r="B10" s="235" t="s">
        <v>46</v>
      </c>
      <c r="C10" s="211">
        <v>42745</v>
      </c>
      <c r="D10" s="211">
        <v>50456</v>
      </c>
      <c r="E10" s="234">
        <v>0.18039536787928423</v>
      </c>
    </row>
    <row r="11" spans="1:5" x14ac:dyDescent="0.2">
      <c r="A11" s="235"/>
      <c r="B11" s="235"/>
      <c r="C11" s="211"/>
      <c r="D11" s="211"/>
      <c r="E11" s="170"/>
    </row>
    <row r="12" spans="1:5" x14ac:dyDescent="0.2">
      <c r="A12" s="172"/>
      <c r="B12" s="172" t="s">
        <v>48</v>
      </c>
      <c r="C12" s="300">
        <v>275017</v>
      </c>
      <c r="D12" s="300">
        <v>278869</v>
      </c>
      <c r="E12" s="170">
        <v>1.4006406876665878E-2</v>
      </c>
    </row>
    <row r="13" spans="1:5" x14ac:dyDescent="0.2">
      <c r="A13" s="219">
        <v>2211</v>
      </c>
      <c r="B13" s="219" t="s">
        <v>269</v>
      </c>
      <c r="C13" s="211">
        <v>191318</v>
      </c>
      <c r="D13" s="211">
        <v>190236</v>
      </c>
      <c r="E13" s="234">
        <v>-5.655505493471602E-3</v>
      </c>
    </row>
    <row r="14" spans="1:5" x14ac:dyDescent="0.2">
      <c r="A14" s="219">
        <v>2212</v>
      </c>
      <c r="B14" s="219" t="s">
        <v>270</v>
      </c>
      <c r="C14" s="211">
        <v>81569</v>
      </c>
      <c r="D14" s="211">
        <v>86302</v>
      </c>
      <c r="E14" s="234">
        <v>5.8024494599664189E-2</v>
      </c>
    </row>
    <row r="15" spans="1:5" x14ac:dyDescent="0.2">
      <c r="A15" s="219">
        <v>2213</v>
      </c>
      <c r="B15" s="219" t="s">
        <v>271</v>
      </c>
      <c r="C15" s="211">
        <v>2130</v>
      </c>
      <c r="D15" s="211">
        <v>2331</v>
      </c>
      <c r="E15" s="234">
        <v>9.4366197183098688E-2</v>
      </c>
    </row>
    <row r="16" spans="1:5" x14ac:dyDescent="0.2">
      <c r="A16" s="219"/>
      <c r="B16" s="219"/>
      <c r="C16" s="211"/>
      <c r="D16" s="211"/>
      <c r="E16" s="170"/>
    </row>
    <row r="17" spans="1:5" x14ac:dyDescent="0.2">
      <c r="A17" s="219">
        <v>23</v>
      </c>
      <c r="B17" s="174" t="s">
        <v>248</v>
      </c>
      <c r="C17" s="301">
        <v>282635</v>
      </c>
      <c r="D17" s="301">
        <v>281116</v>
      </c>
      <c r="E17" s="170">
        <v>-5.3744228421815921E-3</v>
      </c>
    </row>
    <row r="18" spans="1:5" x14ac:dyDescent="0.2">
      <c r="A18" s="174"/>
      <c r="B18" s="174"/>
      <c r="C18" s="302"/>
      <c r="D18" s="302"/>
      <c r="E18" s="170"/>
    </row>
    <row r="19" spans="1:5" x14ac:dyDescent="0.2">
      <c r="A19" s="219"/>
      <c r="B19" s="95" t="s">
        <v>47</v>
      </c>
      <c r="C19" s="301">
        <v>407325</v>
      </c>
      <c r="D19" s="301">
        <v>435775</v>
      </c>
      <c r="E19" s="170">
        <v>6.9845946111827262E-2</v>
      </c>
    </row>
    <row r="20" spans="1:5" x14ac:dyDescent="0.2">
      <c r="A20" s="219" t="s">
        <v>272</v>
      </c>
      <c r="B20" s="219" t="s">
        <v>273</v>
      </c>
      <c r="C20" s="302">
        <v>29177</v>
      </c>
      <c r="D20" s="302">
        <v>30562</v>
      </c>
      <c r="E20" s="234">
        <v>4.7468896733728672E-2</v>
      </c>
    </row>
    <row r="21" spans="1:5" x14ac:dyDescent="0.2">
      <c r="A21" s="219" t="s">
        <v>274</v>
      </c>
      <c r="B21" s="219" t="s">
        <v>275</v>
      </c>
      <c r="C21" s="302">
        <v>6590</v>
      </c>
      <c r="D21" s="302">
        <v>6511</v>
      </c>
      <c r="E21" s="234">
        <v>-1.1987860394537142E-2</v>
      </c>
    </row>
    <row r="22" spans="1:5" x14ac:dyDescent="0.2">
      <c r="A22" s="219" t="s">
        <v>276</v>
      </c>
      <c r="B22" s="219" t="s">
        <v>277</v>
      </c>
      <c r="C22" s="302">
        <v>29598</v>
      </c>
      <c r="D22" s="302">
        <v>32095</v>
      </c>
      <c r="E22" s="234">
        <v>8.4363808365430115E-2</v>
      </c>
    </row>
    <row r="23" spans="1:5" x14ac:dyDescent="0.2">
      <c r="A23" s="219">
        <v>323</v>
      </c>
      <c r="B23" s="219" t="s">
        <v>278</v>
      </c>
      <c r="C23" s="302">
        <v>35738</v>
      </c>
      <c r="D23" s="302">
        <v>34161</v>
      </c>
      <c r="E23" s="234">
        <v>-4.412669987128548E-2</v>
      </c>
    </row>
    <row r="24" spans="1:5" x14ac:dyDescent="0.2">
      <c r="A24" s="213" t="s">
        <v>279</v>
      </c>
      <c r="B24" s="219" t="s">
        <v>378</v>
      </c>
      <c r="C24" s="302">
        <v>57421</v>
      </c>
      <c r="D24" s="302">
        <v>66803</v>
      </c>
      <c r="E24" s="234">
        <v>0.16338970063217295</v>
      </c>
    </row>
    <row r="25" spans="1:5" x14ac:dyDescent="0.2">
      <c r="A25" s="219">
        <v>327</v>
      </c>
      <c r="B25" s="219" t="s">
        <v>280</v>
      </c>
      <c r="C25" s="302">
        <v>59536</v>
      </c>
      <c r="D25" s="302">
        <v>61923</v>
      </c>
      <c r="E25" s="234">
        <v>4.0093388873958524E-2</v>
      </c>
    </row>
    <row r="26" spans="1:5" x14ac:dyDescent="0.2">
      <c r="A26" s="219" t="s">
        <v>281</v>
      </c>
      <c r="B26" s="219" t="s">
        <v>379</v>
      </c>
      <c r="C26" s="302">
        <v>58692</v>
      </c>
      <c r="D26" s="302">
        <v>62989</v>
      </c>
      <c r="E26" s="234">
        <v>7.3212703605261442E-2</v>
      </c>
    </row>
    <row r="27" spans="1:5" x14ac:dyDescent="0.2">
      <c r="A27" s="276">
        <v>333</v>
      </c>
      <c r="B27" s="219" t="s">
        <v>282</v>
      </c>
      <c r="C27" s="302">
        <v>20621</v>
      </c>
      <c r="D27" s="302">
        <v>23946</v>
      </c>
      <c r="E27" s="234">
        <v>0.16124339265796994</v>
      </c>
    </row>
    <row r="28" spans="1:5" x14ac:dyDescent="0.2">
      <c r="A28" s="238" t="s">
        <v>283</v>
      </c>
      <c r="B28" s="219" t="s">
        <v>284</v>
      </c>
      <c r="C28" s="302">
        <v>50103</v>
      </c>
      <c r="D28" s="302">
        <v>55067</v>
      </c>
      <c r="E28" s="234">
        <v>9.9075903638504714E-2</v>
      </c>
    </row>
    <row r="29" spans="1:5" x14ac:dyDescent="0.2">
      <c r="A29" s="238">
        <v>336</v>
      </c>
      <c r="B29" s="219" t="s">
        <v>285</v>
      </c>
      <c r="C29" s="302">
        <v>13624</v>
      </c>
      <c r="D29" s="302">
        <v>14191</v>
      </c>
      <c r="E29" s="234">
        <v>4.1617733411626556E-2</v>
      </c>
    </row>
    <row r="30" spans="1:5" x14ac:dyDescent="0.2">
      <c r="A30" s="239" t="s">
        <v>286</v>
      </c>
      <c r="B30" s="219" t="s">
        <v>287</v>
      </c>
      <c r="C30" s="302">
        <v>46225</v>
      </c>
      <c r="D30" s="302">
        <v>47527</v>
      </c>
      <c r="E30" s="234">
        <v>2.8166576527852927E-2</v>
      </c>
    </row>
    <row r="31" spans="1:5" x14ac:dyDescent="0.2">
      <c r="A31" s="239"/>
      <c r="B31" s="219"/>
      <c r="C31" s="302"/>
      <c r="D31" s="302"/>
      <c r="E31" s="170"/>
    </row>
    <row r="32" spans="1:5" x14ac:dyDescent="0.2">
      <c r="A32" s="238"/>
      <c r="B32" s="172" t="s">
        <v>49</v>
      </c>
      <c r="C32" s="301">
        <v>874926</v>
      </c>
      <c r="D32" s="301">
        <v>942027</v>
      </c>
      <c r="E32" s="170">
        <v>7.6693343208454223E-2</v>
      </c>
    </row>
    <row r="33" spans="1:5" x14ac:dyDescent="0.2">
      <c r="A33" s="238">
        <v>423</v>
      </c>
      <c r="B33" s="219" t="s">
        <v>288</v>
      </c>
      <c r="C33" s="302">
        <v>591080</v>
      </c>
      <c r="D33" s="302">
        <v>637373</v>
      </c>
      <c r="E33" s="234">
        <v>7.8319347634837833E-2</v>
      </c>
    </row>
    <row r="34" spans="1:5" x14ac:dyDescent="0.2">
      <c r="A34" s="238">
        <v>424</v>
      </c>
      <c r="B34" s="219" t="s">
        <v>289</v>
      </c>
      <c r="C34" s="302">
        <v>130148</v>
      </c>
      <c r="D34" s="302">
        <v>143427</v>
      </c>
      <c r="E34" s="234">
        <v>0.10202999661923351</v>
      </c>
    </row>
    <row r="35" spans="1:5" x14ac:dyDescent="0.2">
      <c r="A35" s="238">
        <v>425</v>
      </c>
      <c r="B35" s="219" t="s">
        <v>290</v>
      </c>
      <c r="C35" s="302">
        <v>153698</v>
      </c>
      <c r="D35" s="302">
        <v>161227</v>
      </c>
      <c r="E35" s="234">
        <v>4.8985673203294722E-2</v>
      </c>
    </row>
    <row r="36" spans="1:5" x14ac:dyDescent="0.2">
      <c r="A36" s="238"/>
      <c r="B36" s="219"/>
      <c r="C36" s="302"/>
      <c r="D36" s="302"/>
      <c r="E36" s="170"/>
    </row>
    <row r="37" spans="1:5" x14ac:dyDescent="0.2">
      <c r="A37" s="95"/>
      <c r="B37" s="95" t="s">
        <v>291</v>
      </c>
      <c r="C37" s="301">
        <v>290592</v>
      </c>
      <c r="D37" s="301">
        <v>287787</v>
      </c>
      <c r="E37" s="170">
        <v>-9.6527089527584931E-3</v>
      </c>
    </row>
    <row r="38" spans="1:5" x14ac:dyDescent="0.2">
      <c r="A38" s="219">
        <v>4411</v>
      </c>
      <c r="B38" s="219" t="s">
        <v>292</v>
      </c>
      <c r="C38" s="302">
        <v>150485</v>
      </c>
      <c r="D38" s="302">
        <v>157631</v>
      </c>
      <c r="E38" s="234">
        <v>4.7486460444562617E-2</v>
      </c>
    </row>
    <row r="39" spans="1:5" x14ac:dyDescent="0.2">
      <c r="A39" s="219">
        <v>4412</v>
      </c>
      <c r="B39" s="219" t="s">
        <v>293</v>
      </c>
      <c r="C39" s="302">
        <v>38455</v>
      </c>
      <c r="D39" s="302">
        <v>24886</v>
      </c>
      <c r="E39" s="234">
        <v>-0.35285398517748012</v>
      </c>
    </row>
    <row r="40" spans="1:5" x14ac:dyDescent="0.2">
      <c r="A40" s="219">
        <v>4413</v>
      </c>
      <c r="B40" s="219" t="s">
        <v>294</v>
      </c>
      <c r="C40" s="302">
        <v>101652</v>
      </c>
      <c r="D40" s="302">
        <v>105270</v>
      </c>
      <c r="E40" s="234">
        <v>3.559201983236937E-2</v>
      </c>
    </row>
    <row r="41" spans="1:5" x14ac:dyDescent="0.2">
      <c r="A41" s="219"/>
      <c r="B41" s="219"/>
      <c r="C41" s="302"/>
      <c r="D41" s="302"/>
      <c r="E41" s="170"/>
    </row>
    <row r="42" spans="1:5" x14ac:dyDescent="0.2">
      <c r="A42" s="172"/>
      <c r="B42" s="172" t="s">
        <v>295</v>
      </c>
      <c r="C42" s="301">
        <v>372650</v>
      </c>
      <c r="D42" s="301">
        <v>382670</v>
      </c>
      <c r="E42" s="170">
        <v>2.6888501274654475E-2</v>
      </c>
    </row>
    <row r="43" spans="1:5" x14ac:dyDescent="0.2">
      <c r="A43" s="219">
        <v>4421</v>
      </c>
      <c r="B43" s="219" t="s">
        <v>296</v>
      </c>
      <c r="C43" s="302">
        <v>116832</v>
      </c>
      <c r="D43" s="302">
        <v>115583</v>
      </c>
      <c r="E43" s="234">
        <v>-1.0690564228978405E-2</v>
      </c>
    </row>
    <row r="44" spans="1:5" x14ac:dyDescent="0.2">
      <c r="A44" s="219">
        <v>4422</v>
      </c>
      <c r="B44" s="219" t="s">
        <v>297</v>
      </c>
      <c r="C44" s="302">
        <v>67755</v>
      </c>
      <c r="D44" s="302">
        <v>68587</v>
      </c>
      <c r="E44" s="234">
        <v>1.2279536565567017E-2</v>
      </c>
    </row>
    <row r="45" spans="1:5" x14ac:dyDescent="0.2">
      <c r="A45" s="219">
        <v>4431</v>
      </c>
      <c r="B45" s="219" t="s">
        <v>298</v>
      </c>
      <c r="C45" s="302">
        <v>188063</v>
      </c>
      <c r="D45" s="302">
        <v>198500</v>
      </c>
      <c r="E45" s="234">
        <v>5.549735992725835E-2</v>
      </c>
    </row>
    <row r="46" spans="1:5" x14ac:dyDescent="0.2">
      <c r="A46" s="219"/>
      <c r="B46" s="219"/>
      <c r="C46" s="302"/>
      <c r="D46" s="302"/>
      <c r="E46" s="170"/>
    </row>
    <row r="47" spans="1:5" x14ac:dyDescent="0.2">
      <c r="A47" s="213"/>
      <c r="B47" s="172" t="s">
        <v>299</v>
      </c>
      <c r="C47" s="300">
        <v>607516</v>
      </c>
      <c r="D47" s="300">
        <v>629094</v>
      </c>
      <c r="E47" s="170">
        <v>3.5518406099592337E-2</v>
      </c>
    </row>
    <row r="48" spans="1:5" x14ac:dyDescent="0.2">
      <c r="A48" s="219">
        <v>4441</v>
      </c>
      <c r="B48" s="219" t="s">
        <v>300</v>
      </c>
      <c r="C48" s="302">
        <v>549595</v>
      </c>
      <c r="D48" s="302">
        <v>568631</v>
      </c>
      <c r="E48" s="234">
        <v>3.4636414086736567E-2</v>
      </c>
    </row>
    <row r="49" spans="1:13" x14ac:dyDescent="0.2">
      <c r="A49" s="219">
        <v>4442</v>
      </c>
      <c r="B49" s="219" t="s">
        <v>301</v>
      </c>
      <c r="C49" s="302">
        <v>57921</v>
      </c>
      <c r="D49" s="302">
        <v>60463</v>
      </c>
      <c r="E49" s="234">
        <v>4.3887363823138514E-2</v>
      </c>
    </row>
    <row r="50" spans="1:13" x14ac:dyDescent="0.2">
      <c r="A50" s="219"/>
      <c r="B50" s="219"/>
      <c r="C50" s="237"/>
      <c r="D50" s="237"/>
      <c r="E50" s="234"/>
    </row>
    <row r="51" spans="1:13" x14ac:dyDescent="0.2">
      <c r="A51" s="514" t="s">
        <v>302</v>
      </c>
      <c r="B51" s="514"/>
      <c r="C51" s="514"/>
      <c r="D51" s="514"/>
      <c r="E51" s="514"/>
      <c r="M51" s="26"/>
    </row>
    <row r="52" spans="1:13" ht="10.5" customHeight="1" x14ac:dyDescent="0.2">
      <c r="A52" s="213"/>
      <c r="B52" s="213"/>
      <c r="C52" s="213"/>
      <c r="D52" s="213"/>
      <c r="E52" s="234"/>
    </row>
    <row r="53" spans="1:13" ht="12.75" customHeight="1" x14ac:dyDescent="0.2">
      <c r="A53" s="515" t="s">
        <v>413</v>
      </c>
      <c r="B53" s="515"/>
      <c r="C53" s="515"/>
      <c r="D53" s="515"/>
      <c r="E53" s="515"/>
    </row>
    <row r="54" spans="1:13" ht="12.75" customHeight="1" x14ac:dyDescent="0.2">
      <c r="A54" s="515"/>
      <c r="B54" s="515"/>
      <c r="C54" s="515"/>
      <c r="D54" s="515"/>
      <c r="E54" s="515"/>
    </row>
    <row r="55" spans="1:13" ht="12.75" customHeight="1" x14ac:dyDescent="0.2">
      <c r="A55" s="515"/>
      <c r="B55" s="515"/>
      <c r="C55" s="515"/>
      <c r="D55" s="515"/>
      <c r="E55" s="515"/>
    </row>
    <row r="56" spans="1:13" ht="12.75" customHeight="1" x14ac:dyDescent="0.2">
      <c r="A56" s="515"/>
      <c r="B56" s="515"/>
      <c r="C56" s="515"/>
      <c r="D56" s="515"/>
      <c r="E56" s="515"/>
    </row>
    <row r="57" spans="1:13" x14ac:dyDescent="0.2">
      <c r="A57" s="515"/>
      <c r="B57" s="515"/>
      <c r="C57" s="515"/>
      <c r="D57" s="515"/>
      <c r="E57" s="515"/>
    </row>
    <row r="58" spans="1:13" x14ac:dyDescent="0.2">
      <c r="A58" s="515"/>
      <c r="B58" s="515"/>
      <c r="C58" s="515"/>
      <c r="D58" s="515"/>
      <c r="E58" s="515"/>
    </row>
    <row r="59" spans="1:13" ht="13.5" customHeight="1" x14ac:dyDescent="0.2">
      <c r="A59" s="515"/>
      <c r="B59" s="515"/>
      <c r="C59" s="515"/>
      <c r="D59" s="515"/>
      <c r="E59" s="515"/>
    </row>
    <row r="60" spans="1:13" hidden="1" x14ac:dyDescent="0.2">
      <c r="A60" s="515"/>
      <c r="B60" s="515"/>
      <c r="C60" s="515"/>
      <c r="D60" s="515"/>
      <c r="E60" s="515"/>
    </row>
  </sheetData>
  <mergeCells count="4">
    <mergeCell ref="A1:E1"/>
    <mergeCell ref="A2:E2"/>
    <mergeCell ref="A51:E51"/>
    <mergeCell ref="A53:E60"/>
  </mergeCells>
  <phoneticPr fontId="0" type="noConversion"/>
  <pageMargins left="0.5" right="0.5" top="1" bottom="0.5" header="0.25" footer="0.25"/>
  <pageSetup scale="89" orientation="portrait" r:id="rId1"/>
  <headerFooter scaleWithDoc="0">
    <oddHeader>&amp;R&amp;"Times New Roman,Bold Italic"Pennsylvania Department of Revenue</oddHeader>
    <oddFooter>&amp;C- 13 -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116"/>
  <sheetViews>
    <sheetView zoomScale="85" zoomScaleNormal="85" workbookViewId="0">
      <selection sqref="A1:E1"/>
    </sheetView>
  </sheetViews>
  <sheetFormatPr defaultColWidth="9.33203125" defaultRowHeight="12.75" x14ac:dyDescent="0.2"/>
  <cols>
    <col min="1" max="1" width="10.6640625" style="4" customWidth="1"/>
    <col min="2" max="2" width="57.5" style="4" bestFit="1" customWidth="1"/>
    <col min="3" max="5" width="12" style="4" customWidth="1"/>
    <col min="6" max="16384" width="9.33203125" style="4"/>
  </cols>
  <sheetData>
    <row r="1" spans="1:5" ht="22.5" x14ac:dyDescent="0.3">
      <c r="A1" s="513" t="s">
        <v>504</v>
      </c>
      <c r="B1" s="513"/>
      <c r="C1" s="513"/>
      <c r="D1" s="513"/>
      <c r="E1" s="513"/>
    </row>
    <row r="2" spans="1:5" x14ac:dyDescent="0.2">
      <c r="A2" s="495" t="s">
        <v>0</v>
      </c>
      <c r="B2" s="495"/>
      <c r="C2" s="495"/>
      <c r="D2" s="495"/>
      <c r="E2" s="495"/>
    </row>
    <row r="3" spans="1:5" x14ac:dyDescent="0.2">
      <c r="B3" s="3"/>
      <c r="C3" s="3"/>
      <c r="D3" s="3"/>
      <c r="E3" s="150"/>
    </row>
    <row r="4" spans="1:5" x14ac:dyDescent="0.2">
      <c r="A4" s="389" t="s">
        <v>265</v>
      </c>
      <c r="B4" s="390" t="s">
        <v>45</v>
      </c>
      <c r="C4" s="392" t="s">
        <v>463</v>
      </c>
      <c r="D4" s="392" t="s">
        <v>529</v>
      </c>
      <c r="E4" s="391" t="s">
        <v>141</v>
      </c>
    </row>
    <row r="5" spans="1:5" ht="12.75" customHeight="1" x14ac:dyDescent="0.2">
      <c r="C5" s="169"/>
      <c r="D5" s="169"/>
      <c r="E5" s="169"/>
    </row>
    <row r="6" spans="1:5" x14ac:dyDescent="0.2">
      <c r="A6" s="219"/>
      <c r="B6" s="177" t="s">
        <v>303</v>
      </c>
      <c r="C6" s="175">
        <v>410178</v>
      </c>
      <c r="D6" s="175">
        <v>411733</v>
      </c>
      <c r="E6" s="170">
        <v>3.791037061958491E-3</v>
      </c>
    </row>
    <row r="7" spans="1:5" x14ac:dyDescent="0.2">
      <c r="A7" s="240">
        <v>4451</v>
      </c>
      <c r="B7" s="240" t="s">
        <v>304</v>
      </c>
      <c r="C7" s="237">
        <v>310276</v>
      </c>
      <c r="D7" s="237">
        <v>313576</v>
      </c>
      <c r="E7" s="234">
        <v>1.0635692093490912E-2</v>
      </c>
    </row>
    <row r="8" spans="1:5" x14ac:dyDescent="0.2">
      <c r="A8" s="240">
        <v>4452</v>
      </c>
      <c r="B8" s="240" t="s">
        <v>305</v>
      </c>
      <c r="C8" s="237">
        <v>21819</v>
      </c>
      <c r="D8" s="237">
        <v>21696</v>
      </c>
      <c r="E8" s="234">
        <v>-5.6372886016774482E-3</v>
      </c>
    </row>
    <row r="9" spans="1:5" x14ac:dyDescent="0.2">
      <c r="A9" s="219">
        <v>4453</v>
      </c>
      <c r="B9" s="219" t="s">
        <v>306</v>
      </c>
      <c r="C9" s="237">
        <v>78083</v>
      </c>
      <c r="D9" s="237">
        <v>76461</v>
      </c>
      <c r="E9" s="234">
        <v>-2.077276743977563E-2</v>
      </c>
    </row>
    <row r="10" spans="1:5" x14ac:dyDescent="0.2">
      <c r="A10" s="219"/>
      <c r="B10" s="219"/>
      <c r="C10" s="237"/>
      <c r="D10" s="237"/>
      <c r="E10" s="170"/>
    </row>
    <row r="11" spans="1:5" x14ac:dyDescent="0.2">
      <c r="A11" s="213"/>
      <c r="B11" s="174" t="s">
        <v>307</v>
      </c>
      <c r="C11" s="175">
        <v>410959</v>
      </c>
      <c r="D11" s="175">
        <v>408521</v>
      </c>
      <c r="E11" s="170">
        <v>-5.9324652824247481E-3</v>
      </c>
    </row>
    <row r="12" spans="1:5" x14ac:dyDescent="0.2">
      <c r="A12" s="219">
        <v>4461</v>
      </c>
      <c r="B12" s="219" t="s">
        <v>308</v>
      </c>
      <c r="C12" s="237">
        <v>101299</v>
      </c>
      <c r="D12" s="237">
        <v>101659</v>
      </c>
      <c r="E12" s="234">
        <v>3.5538356745870026E-3</v>
      </c>
    </row>
    <row r="13" spans="1:5" x14ac:dyDescent="0.2">
      <c r="A13" s="219">
        <v>4471</v>
      </c>
      <c r="B13" s="219" t="s">
        <v>309</v>
      </c>
      <c r="C13" s="237">
        <v>187281</v>
      </c>
      <c r="D13" s="237">
        <v>183886</v>
      </c>
      <c r="E13" s="234">
        <v>-1.8127839983767657E-2</v>
      </c>
    </row>
    <row r="14" spans="1:5" x14ac:dyDescent="0.2">
      <c r="A14" s="219" t="s">
        <v>222</v>
      </c>
      <c r="B14" s="219" t="s">
        <v>310</v>
      </c>
      <c r="C14" s="237">
        <v>122379</v>
      </c>
      <c r="D14" s="237">
        <v>122976</v>
      </c>
      <c r="E14" s="234">
        <v>4.8782879415585345E-3</v>
      </c>
    </row>
    <row r="15" spans="1:5" x14ac:dyDescent="0.2">
      <c r="A15" s="219"/>
      <c r="B15" s="219"/>
      <c r="C15" s="237"/>
      <c r="D15" s="237"/>
      <c r="E15" s="170"/>
    </row>
    <row r="16" spans="1:5" x14ac:dyDescent="0.2">
      <c r="A16" s="238"/>
      <c r="B16" s="172" t="s">
        <v>68</v>
      </c>
      <c r="C16" s="169">
        <v>1302249</v>
      </c>
      <c r="D16" s="169">
        <v>1376036</v>
      </c>
      <c r="E16" s="170">
        <v>5.6661206881326143E-2</v>
      </c>
    </row>
    <row r="17" spans="1:5" x14ac:dyDescent="0.2">
      <c r="A17" s="238">
        <v>451</v>
      </c>
      <c r="B17" s="235" t="s">
        <v>311</v>
      </c>
      <c r="C17" s="236">
        <v>126359</v>
      </c>
      <c r="D17" s="236">
        <v>122482</v>
      </c>
      <c r="E17" s="234">
        <v>-3.0682420721911408E-2</v>
      </c>
    </row>
    <row r="18" spans="1:5" x14ac:dyDescent="0.2">
      <c r="A18" s="219">
        <v>4521</v>
      </c>
      <c r="B18" s="219" t="s">
        <v>312</v>
      </c>
      <c r="C18" s="236">
        <v>192905</v>
      </c>
      <c r="D18" s="236">
        <v>195957</v>
      </c>
      <c r="E18" s="234">
        <v>1.5821259169020996E-2</v>
      </c>
    </row>
    <row r="19" spans="1:5" x14ac:dyDescent="0.2">
      <c r="A19" s="219">
        <v>4529</v>
      </c>
      <c r="B19" s="219" t="s">
        <v>313</v>
      </c>
      <c r="C19" s="236">
        <v>469249</v>
      </c>
      <c r="D19" s="236">
        <v>474322</v>
      </c>
      <c r="E19" s="234">
        <v>1.0810891445693027E-2</v>
      </c>
    </row>
    <row r="20" spans="1:5" x14ac:dyDescent="0.2">
      <c r="A20" s="238">
        <v>453</v>
      </c>
      <c r="B20" s="236" t="s">
        <v>314</v>
      </c>
      <c r="C20" s="236">
        <v>250418</v>
      </c>
      <c r="D20" s="236">
        <v>265368</v>
      </c>
      <c r="E20" s="234">
        <v>5.9700181296871602E-2</v>
      </c>
    </row>
    <row r="21" spans="1:5" x14ac:dyDescent="0.2">
      <c r="A21" s="219">
        <v>4541</v>
      </c>
      <c r="B21" s="219" t="s">
        <v>315</v>
      </c>
      <c r="C21" s="236">
        <v>199297</v>
      </c>
      <c r="D21" s="236">
        <v>249214</v>
      </c>
      <c r="E21" s="234">
        <v>0.25046538583119671</v>
      </c>
    </row>
    <row r="22" spans="1:5" x14ac:dyDescent="0.2">
      <c r="A22" s="276">
        <v>4542</v>
      </c>
      <c r="B22" s="213" t="s">
        <v>316</v>
      </c>
      <c r="C22" s="237">
        <v>6586</v>
      </c>
      <c r="D22" s="237">
        <v>6856</v>
      </c>
      <c r="E22" s="234">
        <v>4.0996052232007196E-2</v>
      </c>
    </row>
    <row r="23" spans="1:5" x14ac:dyDescent="0.2">
      <c r="A23" s="219">
        <v>4543</v>
      </c>
      <c r="B23" s="219" t="s">
        <v>317</v>
      </c>
      <c r="C23" s="237">
        <v>57435</v>
      </c>
      <c r="D23" s="237">
        <v>61837</v>
      </c>
      <c r="E23" s="234">
        <v>7.664316183511799E-2</v>
      </c>
    </row>
    <row r="24" spans="1:5" x14ac:dyDescent="0.2">
      <c r="A24" s="219"/>
      <c r="B24" s="237"/>
      <c r="C24" s="237"/>
      <c r="D24" s="237"/>
      <c r="E24" s="170"/>
    </row>
    <row r="25" spans="1:5" x14ac:dyDescent="0.2">
      <c r="A25" s="240" t="s">
        <v>318</v>
      </c>
      <c r="B25" s="177" t="s">
        <v>319</v>
      </c>
      <c r="C25" s="175">
        <v>31500</v>
      </c>
      <c r="D25" s="175">
        <v>35848</v>
      </c>
      <c r="E25" s="170">
        <v>0.13803174603174595</v>
      </c>
    </row>
    <row r="26" spans="1:5" x14ac:dyDescent="0.2">
      <c r="A26" s="219"/>
      <c r="B26" s="237"/>
      <c r="C26" s="237"/>
      <c r="D26" s="237"/>
      <c r="E26" s="170"/>
    </row>
    <row r="27" spans="1:5" x14ac:dyDescent="0.2">
      <c r="A27" s="219"/>
      <c r="B27" s="174" t="s">
        <v>320</v>
      </c>
      <c r="C27" s="175">
        <v>3064438</v>
      </c>
      <c r="D27" s="175">
        <v>3193489</v>
      </c>
      <c r="E27" s="170">
        <v>4.2112452593265015E-2</v>
      </c>
    </row>
    <row r="28" spans="1:5" x14ac:dyDescent="0.2">
      <c r="A28" s="241" t="s">
        <v>321</v>
      </c>
      <c r="B28" s="241" t="s">
        <v>380</v>
      </c>
      <c r="C28" s="237">
        <v>637782</v>
      </c>
      <c r="D28" s="237">
        <v>623536</v>
      </c>
      <c r="E28" s="234">
        <v>-2.2336785923716906E-2</v>
      </c>
    </row>
    <row r="29" spans="1:5" x14ac:dyDescent="0.2">
      <c r="A29" s="219" t="s">
        <v>322</v>
      </c>
      <c r="B29" s="219" t="s">
        <v>381</v>
      </c>
      <c r="C29" s="237">
        <v>50133</v>
      </c>
      <c r="D29" s="237">
        <v>60274</v>
      </c>
      <c r="E29" s="234">
        <v>0.20228193006602435</v>
      </c>
    </row>
    <row r="30" spans="1:5" x14ac:dyDescent="0.2">
      <c r="A30" s="219">
        <v>52</v>
      </c>
      <c r="B30" s="237" t="s">
        <v>250</v>
      </c>
      <c r="C30" s="237">
        <v>163106</v>
      </c>
      <c r="D30" s="237">
        <v>182306</v>
      </c>
      <c r="E30" s="234">
        <v>0.11771486027491318</v>
      </c>
    </row>
    <row r="31" spans="1:5" x14ac:dyDescent="0.2">
      <c r="A31" s="276">
        <v>53</v>
      </c>
      <c r="B31" s="213" t="s">
        <v>251</v>
      </c>
      <c r="C31" s="236">
        <v>275523</v>
      </c>
      <c r="D31" s="236">
        <v>298551</v>
      </c>
      <c r="E31" s="234">
        <v>8.3579229320238202E-2</v>
      </c>
    </row>
    <row r="32" spans="1:5" x14ac:dyDescent="0.2">
      <c r="A32" s="276">
        <v>54</v>
      </c>
      <c r="B32" s="219" t="s">
        <v>323</v>
      </c>
      <c r="C32" s="237">
        <v>244748</v>
      </c>
      <c r="D32" s="237">
        <v>283215</v>
      </c>
      <c r="E32" s="234">
        <v>0.15716982365535159</v>
      </c>
    </row>
    <row r="33" spans="1:12" x14ac:dyDescent="0.2">
      <c r="A33" s="276">
        <v>55</v>
      </c>
      <c r="B33" s="213" t="s">
        <v>252</v>
      </c>
      <c r="C33" s="237">
        <v>15914</v>
      </c>
      <c r="D33" s="237">
        <v>20279</v>
      </c>
      <c r="E33" s="234">
        <v>0.27428679150433588</v>
      </c>
    </row>
    <row r="34" spans="1:12" x14ac:dyDescent="0.2">
      <c r="A34" s="241">
        <v>56</v>
      </c>
      <c r="B34" s="275" t="s">
        <v>324</v>
      </c>
      <c r="C34" s="237">
        <v>193839</v>
      </c>
      <c r="D34" s="237">
        <v>202490</v>
      </c>
      <c r="E34" s="234">
        <v>4.462982165611673E-2</v>
      </c>
    </row>
    <row r="35" spans="1:12" x14ac:dyDescent="0.2">
      <c r="A35" s="276">
        <v>61</v>
      </c>
      <c r="B35" s="219" t="s">
        <v>325</v>
      </c>
      <c r="C35" s="237">
        <v>9158</v>
      </c>
      <c r="D35" s="237">
        <v>9308</v>
      </c>
      <c r="E35" s="234">
        <v>1.6379122079056563E-2</v>
      </c>
    </row>
    <row r="36" spans="1:12" x14ac:dyDescent="0.2">
      <c r="A36" s="276">
        <v>62</v>
      </c>
      <c r="B36" s="219" t="s">
        <v>257</v>
      </c>
      <c r="C36" s="237">
        <v>30276</v>
      </c>
      <c r="D36" s="237">
        <v>31778</v>
      </c>
      <c r="E36" s="234">
        <v>4.9610252345091865E-2</v>
      </c>
    </row>
    <row r="37" spans="1:12" x14ac:dyDescent="0.2">
      <c r="A37" s="240">
        <v>71</v>
      </c>
      <c r="B37" s="219" t="s">
        <v>326</v>
      </c>
      <c r="C37" s="237">
        <v>59797</v>
      </c>
      <c r="D37" s="237">
        <v>64128</v>
      </c>
      <c r="E37" s="234">
        <v>7.2428382694784021E-2</v>
      </c>
    </row>
    <row r="38" spans="1:12" x14ac:dyDescent="0.2">
      <c r="A38" s="276">
        <v>721</v>
      </c>
      <c r="B38" s="219" t="s">
        <v>414</v>
      </c>
      <c r="C38" s="237">
        <v>207906</v>
      </c>
      <c r="D38" s="237">
        <v>212604</v>
      </c>
      <c r="E38" s="234">
        <v>2.2596750454532355E-2</v>
      </c>
    </row>
    <row r="39" spans="1:12" x14ac:dyDescent="0.2">
      <c r="A39" s="276">
        <v>722</v>
      </c>
      <c r="B39" s="242" t="s">
        <v>327</v>
      </c>
      <c r="C39" s="237">
        <v>886666</v>
      </c>
      <c r="D39" s="237">
        <v>905826</v>
      </c>
      <c r="E39" s="234">
        <v>2.1609038803788616E-2</v>
      </c>
    </row>
    <row r="40" spans="1:12" x14ac:dyDescent="0.2">
      <c r="A40" s="219">
        <v>8111</v>
      </c>
      <c r="B40" s="241" t="s">
        <v>328</v>
      </c>
      <c r="C40" s="237">
        <v>191217</v>
      </c>
      <c r="D40" s="237">
        <v>197104</v>
      </c>
      <c r="E40" s="234">
        <v>3.0787011615076132E-2</v>
      </c>
    </row>
    <row r="41" spans="1:12" x14ac:dyDescent="0.2">
      <c r="A41" s="241" t="s">
        <v>223</v>
      </c>
      <c r="B41" s="219" t="s">
        <v>329</v>
      </c>
      <c r="C41" s="237">
        <v>31875</v>
      </c>
      <c r="D41" s="237">
        <v>32344</v>
      </c>
      <c r="E41" s="234">
        <v>1.4713725490196117E-2</v>
      </c>
    </row>
    <row r="42" spans="1:12" x14ac:dyDescent="0.2">
      <c r="A42" s="276">
        <v>812</v>
      </c>
      <c r="B42" s="237" t="s">
        <v>330</v>
      </c>
      <c r="C42" s="237">
        <v>53493</v>
      </c>
      <c r="D42" s="237">
        <v>56740</v>
      </c>
      <c r="E42" s="234">
        <v>6.0699530779728228E-2</v>
      </c>
    </row>
    <row r="43" spans="1:12" x14ac:dyDescent="0.2">
      <c r="A43" s="219">
        <v>813</v>
      </c>
      <c r="B43" s="237" t="s">
        <v>382</v>
      </c>
      <c r="C43" s="237">
        <v>12321</v>
      </c>
      <c r="D43" s="237">
        <v>12355</v>
      </c>
      <c r="E43" s="234">
        <v>2.7595162730298384E-3</v>
      </c>
    </row>
    <row r="44" spans="1:12" x14ac:dyDescent="0.2">
      <c r="A44" s="276">
        <v>814</v>
      </c>
      <c r="B44" s="237" t="s">
        <v>331</v>
      </c>
      <c r="C44" s="237">
        <v>684</v>
      </c>
      <c r="D44" s="237">
        <v>651</v>
      </c>
      <c r="E44" s="234">
        <v>-4.8245614035087758E-2</v>
      </c>
    </row>
    <row r="45" spans="1:12" x14ac:dyDescent="0.2">
      <c r="A45" s="219"/>
      <c r="B45" s="213"/>
      <c r="C45" s="237"/>
      <c r="D45" s="237"/>
      <c r="E45" s="170"/>
    </row>
    <row r="46" spans="1:12" x14ac:dyDescent="0.2">
      <c r="A46" s="219"/>
      <c r="B46" s="174" t="s">
        <v>71</v>
      </c>
      <c r="C46" s="175">
        <v>18346</v>
      </c>
      <c r="D46" s="175">
        <v>19718</v>
      </c>
      <c r="E46" s="170">
        <v>7.4784694211272207E-2</v>
      </c>
    </row>
    <row r="47" spans="1:12" x14ac:dyDescent="0.2">
      <c r="A47" s="219"/>
      <c r="B47" s="174" t="s">
        <v>72</v>
      </c>
      <c r="C47" s="175">
        <v>96445</v>
      </c>
      <c r="D47" s="175">
        <v>101073</v>
      </c>
      <c r="E47" s="170">
        <v>4.7985898698740259E-2</v>
      </c>
    </row>
    <row r="48" spans="1:12" x14ac:dyDescent="0.2">
      <c r="A48" s="219"/>
      <c r="B48" s="174" t="s">
        <v>73</v>
      </c>
      <c r="C48" s="175">
        <v>1366778</v>
      </c>
      <c r="D48" s="175">
        <v>1392699</v>
      </c>
      <c r="E48" s="170">
        <v>1.8965040408903233E-2</v>
      </c>
      <c r="J48" s="26"/>
      <c r="L48" s="26"/>
    </row>
    <row r="49" spans="1:5" x14ac:dyDescent="0.2">
      <c r="A49" s="219"/>
      <c r="B49" s="174" t="s">
        <v>227</v>
      </c>
      <c r="C49" s="175">
        <v>141402</v>
      </c>
      <c r="D49" s="175">
        <v>145448</v>
      </c>
      <c r="E49" s="170">
        <v>2.8613456669636994E-2</v>
      </c>
    </row>
    <row r="50" spans="1:5" ht="10.5" customHeight="1" x14ac:dyDescent="0.2">
      <c r="A50" s="219"/>
      <c r="B50" s="174"/>
      <c r="C50" s="175"/>
      <c r="D50" s="175"/>
      <c r="E50" s="234"/>
    </row>
    <row r="51" spans="1:5" x14ac:dyDescent="0.2">
      <c r="A51" s="515" t="s">
        <v>413</v>
      </c>
      <c r="B51" s="515"/>
      <c r="C51" s="515"/>
      <c r="D51" s="515"/>
      <c r="E51" s="515"/>
    </row>
    <row r="52" spans="1:5" x14ac:dyDescent="0.2">
      <c r="A52" s="515"/>
      <c r="B52" s="515"/>
      <c r="C52" s="515"/>
      <c r="D52" s="515"/>
      <c r="E52" s="515"/>
    </row>
    <row r="53" spans="1:5" x14ac:dyDescent="0.2">
      <c r="A53" s="515"/>
      <c r="B53" s="515"/>
      <c r="C53" s="515"/>
      <c r="D53" s="515"/>
      <c r="E53" s="515"/>
    </row>
    <row r="54" spans="1:5" x14ac:dyDescent="0.2">
      <c r="A54" s="515"/>
      <c r="B54" s="515"/>
      <c r="C54" s="515"/>
      <c r="D54" s="515"/>
      <c r="E54" s="515"/>
    </row>
    <row r="55" spans="1:5" x14ac:dyDescent="0.2">
      <c r="A55" s="515"/>
      <c r="B55" s="515"/>
      <c r="C55" s="515"/>
      <c r="D55" s="515"/>
      <c r="E55" s="515"/>
    </row>
    <row r="56" spans="1:5" x14ac:dyDescent="0.2">
      <c r="A56" s="515"/>
      <c r="B56" s="515"/>
      <c r="C56" s="515"/>
      <c r="D56" s="515"/>
      <c r="E56" s="515"/>
    </row>
    <row r="57" spans="1:5" x14ac:dyDescent="0.2">
      <c r="A57" s="515"/>
      <c r="B57" s="515"/>
      <c r="C57" s="515"/>
      <c r="D57" s="515"/>
      <c r="E57" s="515"/>
    </row>
    <row r="58" spans="1:5" ht="9" customHeight="1" x14ac:dyDescent="0.2">
      <c r="A58" s="173"/>
      <c r="B58" s="173"/>
      <c r="C58" s="22"/>
      <c r="D58" s="22"/>
      <c r="E58" s="141"/>
    </row>
    <row r="59" spans="1:5" ht="15.75" x14ac:dyDescent="0.25">
      <c r="A59" s="176"/>
      <c r="B59" s="172"/>
      <c r="C59" s="169"/>
      <c r="D59" s="93"/>
      <c r="E59" s="170"/>
    </row>
    <row r="60" spans="1:5" x14ac:dyDescent="0.2">
      <c r="A60" s="176"/>
      <c r="B60" s="171"/>
      <c r="C60" s="26"/>
      <c r="D60" s="26"/>
      <c r="E60" s="141"/>
    </row>
    <row r="61" spans="1:5" x14ac:dyDescent="0.2">
      <c r="A61" s="173"/>
      <c r="B61" s="173"/>
      <c r="C61" s="26"/>
      <c r="D61" s="26"/>
      <c r="E61" s="141"/>
    </row>
    <row r="62" spans="1:5" x14ac:dyDescent="0.2">
      <c r="A62" s="173"/>
      <c r="B62" s="173"/>
      <c r="C62" s="26"/>
      <c r="D62" s="26"/>
      <c r="E62" s="141"/>
    </row>
    <row r="63" spans="1:5" x14ac:dyDescent="0.2">
      <c r="A63" s="176"/>
      <c r="B63" s="26"/>
      <c r="C63" s="26"/>
      <c r="D63" s="26"/>
      <c r="E63" s="141"/>
    </row>
    <row r="64" spans="1:5" x14ac:dyDescent="0.2">
      <c r="A64" s="173"/>
      <c r="B64" s="173"/>
      <c r="C64" s="26"/>
      <c r="D64" s="26"/>
      <c r="E64" s="141"/>
    </row>
    <row r="65" spans="1:5" x14ac:dyDescent="0.2">
      <c r="A65" s="89"/>
      <c r="C65" s="22"/>
      <c r="D65" s="22"/>
      <c r="E65" s="141"/>
    </row>
    <row r="66" spans="1:5" x14ac:dyDescent="0.2">
      <c r="A66" s="173"/>
      <c r="B66" s="173"/>
      <c r="C66" s="22"/>
      <c r="D66" s="22"/>
      <c r="E66" s="141"/>
    </row>
    <row r="67" spans="1:5" ht="9" customHeight="1" x14ac:dyDescent="0.2">
      <c r="A67" s="173"/>
      <c r="B67" s="22"/>
      <c r="C67" s="22"/>
      <c r="D67" s="22"/>
      <c r="E67" s="141"/>
    </row>
    <row r="68" spans="1:5" x14ac:dyDescent="0.2">
      <c r="A68" s="178"/>
      <c r="B68" s="177"/>
      <c r="C68" s="175"/>
      <c r="D68" s="175"/>
      <c r="E68" s="170"/>
    </row>
    <row r="69" spans="1:5" ht="9" customHeight="1" x14ac:dyDescent="0.2">
      <c r="A69" s="173"/>
      <c r="B69" s="22"/>
      <c r="C69" s="22"/>
      <c r="D69" s="22"/>
      <c r="E69" s="141"/>
    </row>
    <row r="70" spans="1:5" x14ac:dyDescent="0.2">
      <c r="A70" s="173"/>
      <c r="B70" s="174"/>
      <c r="C70" s="175"/>
      <c r="D70" s="175"/>
      <c r="E70" s="170"/>
    </row>
    <row r="71" spans="1:5" x14ac:dyDescent="0.2">
      <c r="A71" s="179"/>
      <c r="B71" s="179"/>
      <c r="C71" s="22"/>
      <c r="D71" s="22"/>
      <c r="E71" s="141"/>
    </row>
    <row r="72" spans="1:5" x14ac:dyDescent="0.2">
      <c r="A72" s="173"/>
      <c r="B72" s="173"/>
      <c r="C72" s="22"/>
      <c r="D72" s="22"/>
      <c r="E72" s="141"/>
    </row>
    <row r="73" spans="1:5" x14ac:dyDescent="0.2">
      <c r="A73" s="173"/>
      <c r="B73" s="22"/>
      <c r="C73" s="22"/>
      <c r="D73" s="22"/>
      <c r="E73" s="141"/>
    </row>
    <row r="74" spans="1:5" x14ac:dyDescent="0.2">
      <c r="A74" s="89"/>
      <c r="C74" s="26"/>
      <c r="D74" s="26"/>
      <c r="E74" s="141"/>
    </row>
    <row r="75" spans="1:5" x14ac:dyDescent="0.2">
      <c r="A75" s="89"/>
      <c r="B75" s="173"/>
      <c r="C75" s="22"/>
      <c r="D75" s="22"/>
      <c r="E75" s="141"/>
    </row>
    <row r="76" spans="1:5" x14ac:dyDescent="0.2">
      <c r="A76" s="89"/>
      <c r="C76" s="22"/>
      <c r="D76" s="22"/>
      <c r="E76" s="141"/>
    </row>
    <row r="77" spans="1:5" x14ac:dyDescent="0.2">
      <c r="A77" s="179"/>
      <c r="B77" s="88"/>
      <c r="C77" s="22"/>
      <c r="D77" s="22"/>
      <c r="E77" s="141"/>
    </row>
    <row r="78" spans="1:5" x14ac:dyDescent="0.2">
      <c r="A78" s="89"/>
      <c r="B78" s="173"/>
      <c r="C78" s="22"/>
      <c r="D78" s="22"/>
      <c r="E78" s="141"/>
    </row>
    <row r="79" spans="1:5" x14ac:dyDescent="0.2">
      <c r="A79" s="89"/>
      <c r="B79" s="173"/>
      <c r="C79" s="22"/>
      <c r="D79" s="22"/>
      <c r="E79" s="141"/>
    </row>
    <row r="80" spans="1:5" x14ac:dyDescent="0.2">
      <c r="A80" s="178"/>
      <c r="B80" s="173"/>
      <c r="C80" s="22"/>
      <c r="D80" s="22"/>
      <c r="E80" s="141"/>
    </row>
    <row r="81" spans="1:5" x14ac:dyDescent="0.2">
      <c r="A81" s="89"/>
      <c r="B81" s="173"/>
      <c r="C81" s="22"/>
      <c r="D81" s="22"/>
      <c r="E81" s="141"/>
    </row>
    <row r="82" spans="1:5" x14ac:dyDescent="0.2">
      <c r="A82" s="89"/>
      <c r="B82" s="21"/>
      <c r="C82" s="22"/>
      <c r="D82" s="22"/>
      <c r="E82" s="141"/>
    </row>
    <row r="83" spans="1:5" x14ac:dyDescent="0.2">
      <c r="A83" s="173"/>
      <c r="B83" s="179"/>
      <c r="C83" s="22"/>
      <c r="D83" s="22"/>
      <c r="E83" s="141"/>
    </row>
    <row r="84" spans="1:5" x14ac:dyDescent="0.2">
      <c r="A84" s="179"/>
      <c r="B84" s="173"/>
      <c r="C84" s="22"/>
      <c r="D84" s="22"/>
      <c r="E84" s="141"/>
    </row>
    <row r="85" spans="1:5" x14ac:dyDescent="0.2">
      <c r="A85" s="89"/>
      <c r="B85" s="22"/>
      <c r="C85" s="22"/>
      <c r="D85" s="22"/>
      <c r="E85" s="141"/>
    </row>
    <row r="86" spans="1:5" x14ac:dyDescent="0.2">
      <c r="A86" s="173"/>
      <c r="B86" s="22"/>
      <c r="C86" s="22"/>
      <c r="D86" s="22"/>
      <c r="E86" s="141"/>
    </row>
    <row r="87" spans="1:5" x14ac:dyDescent="0.2">
      <c r="A87" s="89"/>
      <c r="B87" s="22"/>
      <c r="C87" s="22"/>
      <c r="D87" s="22"/>
      <c r="E87" s="141"/>
    </row>
    <row r="88" spans="1:5" ht="9" customHeight="1" x14ac:dyDescent="0.2">
      <c r="A88" s="173"/>
      <c r="C88" s="22"/>
      <c r="D88" s="22"/>
      <c r="E88" s="141"/>
    </row>
    <row r="89" spans="1:5" x14ac:dyDescent="0.2">
      <c r="A89" s="173"/>
      <c r="B89" s="174"/>
      <c r="C89" s="175"/>
      <c r="D89" s="175"/>
      <c r="E89" s="170"/>
    </row>
    <row r="90" spans="1:5" x14ac:dyDescent="0.2">
      <c r="A90" s="173"/>
      <c r="B90" s="174"/>
      <c r="C90" s="175"/>
      <c r="D90" s="175"/>
      <c r="E90" s="170"/>
    </row>
    <row r="91" spans="1:5" x14ac:dyDescent="0.2">
      <c r="A91" s="173"/>
      <c r="B91" s="174"/>
      <c r="C91" s="175"/>
      <c r="D91" s="175"/>
      <c r="E91" s="170"/>
    </row>
    <row r="92" spans="1:5" x14ac:dyDescent="0.2">
      <c r="A92" s="173"/>
      <c r="B92" s="174"/>
      <c r="C92" s="175"/>
      <c r="D92" s="175"/>
      <c r="E92" s="170"/>
    </row>
    <row r="93" spans="1:5" x14ac:dyDescent="0.2">
      <c r="A93" s="173"/>
      <c r="B93" s="174"/>
      <c r="C93" s="175"/>
      <c r="D93" s="175"/>
      <c r="E93" s="141"/>
    </row>
    <row r="94" spans="1:5" ht="79.5" customHeight="1" x14ac:dyDescent="0.2">
      <c r="A94" s="515"/>
      <c r="B94" s="515"/>
      <c r="C94" s="515"/>
      <c r="D94" s="515"/>
      <c r="E94" s="515"/>
    </row>
    <row r="95" spans="1:5" x14ac:dyDescent="0.2">
      <c r="E95" s="141"/>
    </row>
    <row r="96" spans="1:5" x14ac:dyDescent="0.2">
      <c r="E96" s="141"/>
    </row>
    <row r="97" spans="5:5" x14ac:dyDescent="0.2">
      <c r="E97" s="141"/>
    </row>
    <row r="98" spans="5:5" x14ac:dyDescent="0.2">
      <c r="E98" s="141"/>
    </row>
    <row r="99" spans="5:5" x14ac:dyDescent="0.2">
      <c r="E99" s="141"/>
    </row>
    <row r="100" spans="5:5" x14ac:dyDescent="0.2">
      <c r="E100" s="141"/>
    </row>
    <row r="101" spans="5:5" x14ac:dyDescent="0.2">
      <c r="E101" s="141"/>
    </row>
    <row r="102" spans="5:5" x14ac:dyDescent="0.2">
      <c r="E102" s="141"/>
    </row>
    <row r="103" spans="5:5" x14ac:dyDescent="0.2">
      <c r="E103" s="141"/>
    </row>
    <row r="104" spans="5:5" x14ac:dyDescent="0.2">
      <c r="E104" s="141"/>
    </row>
    <row r="105" spans="5:5" x14ac:dyDescent="0.2">
      <c r="E105" s="141"/>
    </row>
    <row r="106" spans="5:5" x14ac:dyDescent="0.2">
      <c r="E106" s="141"/>
    </row>
    <row r="107" spans="5:5" x14ac:dyDescent="0.2">
      <c r="E107" s="141"/>
    </row>
    <row r="108" spans="5:5" x14ac:dyDescent="0.2">
      <c r="E108" s="141"/>
    </row>
    <row r="109" spans="5:5" x14ac:dyDescent="0.2">
      <c r="E109" s="141"/>
    </row>
    <row r="110" spans="5:5" x14ac:dyDescent="0.2">
      <c r="E110" s="141"/>
    </row>
    <row r="111" spans="5:5" x14ac:dyDescent="0.2">
      <c r="E111" s="141"/>
    </row>
    <row r="112" spans="5:5" x14ac:dyDescent="0.2">
      <c r="E112" s="141"/>
    </row>
    <row r="113" spans="5:5" x14ac:dyDescent="0.2">
      <c r="E113" s="141"/>
    </row>
    <row r="114" spans="5:5" x14ac:dyDescent="0.2">
      <c r="E114" s="141"/>
    </row>
    <row r="115" spans="5:5" x14ac:dyDescent="0.2">
      <c r="E115" s="141"/>
    </row>
    <row r="116" spans="5:5" x14ac:dyDescent="0.2">
      <c r="E116" s="141"/>
    </row>
  </sheetData>
  <mergeCells count="4">
    <mergeCell ref="A94:E94"/>
    <mergeCell ref="A1:E1"/>
    <mergeCell ref="A2:E2"/>
    <mergeCell ref="A51:E57"/>
  </mergeCells>
  <phoneticPr fontId="0" type="noConversion"/>
  <pageMargins left="0.5" right="0.5" top="1" bottom="0.5" header="0.25" footer="0.25"/>
  <pageSetup scale="91" orientation="portrait" r:id="rId1"/>
  <headerFooter scaleWithDoc="0">
    <oddHeader>&amp;R&amp;"Times New Roman,Bold Italic"Pennsylvania Department of Revenue</oddHeader>
    <oddFooter>&amp;C- 14 -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110"/>
  <sheetViews>
    <sheetView zoomScale="85" zoomScaleNormal="85" workbookViewId="0"/>
  </sheetViews>
  <sheetFormatPr defaultColWidth="11" defaultRowHeight="12.75" x14ac:dyDescent="0.2"/>
  <cols>
    <col min="1" max="1" width="15.6640625" style="237" customWidth="1"/>
    <col min="2" max="2" width="12.83203125" style="237" bestFit="1" customWidth="1"/>
    <col min="3" max="3" width="14.33203125" style="237" bestFit="1" customWidth="1"/>
    <col min="4" max="4" width="17.83203125" style="237" customWidth="1"/>
    <col min="5" max="5" width="8.5" style="237" customWidth="1"/>
    <col min="6" max="6" width="19.1640625" style="237" customWidth="1"/>
    <col min="7" max="8" width="14.33203125" style="237" bestFit="1" customWidth="1"/>
    <col min="9" max="9" width="17.83203125" style="237" customWidth="1"/>
    <col min="10" max="10" width="15.5" style="237" customWidth="1"/>
    <col min="11" max="11" width="12.1640625" style="237" customWidth="1"/>
    <col min="12" max="12" width="19" style="237" customWidth="1"/>
    <col min="13" max="15" width="11" style="237"/>
    <col min="16" max="22" width="16.6640625" style="237" customWidth="1"/>
    <col min="23" max="23" width="14.5" style="237" customWidth="1"/>
    <col min="24" max="16384" width="11" style="237"/>
  </cols>
  <sheetData>
    <row r="1" spans="1:12" s="213" customFormat="1" ht="21.75" x14ac:dyDescent="0.3">
      <c r="A1" s="1" t="s">
        <v>449</v>
      </c>
      <c r="B1" s="1"/>
      <c r="C1" s="1"/>
      <c r="D1" s="1"/>
      <c r="E1" s="1"/>
      <c r="F1" s="1"/>
      <c r="G1" s="1"/>
      <c r="H1" s="1"/>
      <c r="I1" s="1"/>
    </row>
    <row r="2" spans="1:12" s="213" customFormat="1" ht="12.95" customHeight="1" x14ac:dyDescent="0.2">
      <c r="A2" s="517" t="s">
        <v>450</v>
      </c>
      <c r="B2" s="517"/>
      <c r="C2" s="517"/>
      <c r="D2" s="517"/>
      <c r="E2" s="517"/>
      <c r="F2" s="517"/>
      <c r="G2" s="517"/>
      <c r="H2" s="517"/>
      <c r="I2" s="517"/>
    </row>
    <row r="3" spans="1:12" s="213" customFormat="1" ht="12.95" customHeight="1" x14ac:dyDescent="0.2">
      <c r="A3" s="222"/>
      <c r="G3" s="236"/>
      <c r="H3" s="236"/>
    </row>
    <row r="4" spans="1:12" s="213" customFormat="1" ht="16.5" customHeight="1" x14ac:dyDescent="0.25">
      <c r="A4" s="393" t="s">
        <v>74</v>
      </c>
      <c r="B4" s="330" t="s">
        <v>557</v>
      </c>
      <c r="C4" s="330" t="s">
        <v>529</v>
      </c>
      <c r="D4" s="330" t="s">
        <v>141</v>
      </c>
      <c r="E4" s="394"/>
      <c r="F4" s="393" t="s">
        <v>74</v>
      </c>
      <c r="G4" s="330" t="s">
        <v>557</v>
      </c>
      <c r="H4" s="330" t="s">
        <v>529</v>
      </c>
      <c r="I4" s="330" t="s">
        <v>141</v>
      </c>
    </row>
    <row r="5" spans="1:12" s="24" customFormat="1" ht="15.75" x14ac:dyDescent="0.25">
      <c r="A5" s="30" t="s">
        <v>76</v>
      </c>
      <c r="B5" s="24">
        <v>19694</v>
      </c>
      <c r="C5" s="24">
        <v>20745</v>
      </c>
      <c r="D5" s="55">
        <v>5.3366507565756116E-2</v>
      </c>
      <c r="F5" s="30" t="s">
        <v>77</v>
      </c>
      <c r="G5" s="24">
        <v>18216</v>
      </c>
      <c r="H5" s="24">
        <v>19309</v>
      </c>
      <c r="I5" s="55">
        <v>6.0002195871761144E-2</v>
      </c>
      <c r="J5" s="280"/>
      <c r="K5" s="279"/>
      <c r="L5" s="31"/>
    </row>
    <row r="6" spans="1:12" s="24" customFormat="1" ht="18.75" x14ac:dyDescent="0.25">
      <c r="A6" s="30" t="s">
        <v>339</v>
      </c>
      <c r="B6" s="24">
        <v>462300</v>
      </c>
      <c r="C6" s="24">
        <v>476785</v>
      </c>
      <c r="D6" s="55">
        <v>3.1332468094311006E-2</v>
      </c>
      <c r="F6" s="30" t="s">
        <v>78</v>
      </c>
      <c r="G6" s="24">
        <v>40210</v>
      </c>
      <c r="H6" s="24">
        <v>41544</v>
      </c>
      <c r="I6" s="55">
        <v>3.3175826908729222E-2</v>
      </c>
      <c r="J6" s="280"/>
      <c r="K6" s="279"/>
      <c r="L6" s="31"/>
    </row>
    <row r="7" spans="1:12" s="24" customFormat="1" ht="15.75" x14ac:dyDescent="0.25">
      <c r="A7" s="30" t="s">
        <v>79</v>
      </c>
      <c r="B7" s="24">
        <v>10050</v>
      </c>
      <c r="C7" s="24">
        <v>10857</v>
      </c>
      <c r="D7" s="55">
        <v>8.0298507462686519E-2</v>
      </c>
      <c r="F7" s="30" t="s">
        <v>80</v>
      </c>
      <c r="G7" s="24">
        <v>133799</v>
      </c>
      <c r="H7" s="24">
        <v>148306</v>
      </c>
      <c r="I7" s="55">
        <v>0.10842382977451259</v>
      </c>
      <c r="J7" s="280"/>
      <c r="K7" s="279"/>
      <c r="L7" s="31"/>
    </row>
    <row r="8" spans="1:12" s="24" customFormat="1" ht="15.75" x14ac:dyDescent="0.25">
      <c r="A8" s="30" t="s">
        <v>81</v>
      </c>
      <c r="B8" s="24">
        <v>26461</v>
      </c>
      <c r="C8" s="24">
        <v>26845</v>
      </c>
      <c r="D8" s="55">
        <v>1.4511923207739752E-2</v>
      </c>
      <c r="F8" s="30" t="s">
        <v>82</v>
      </c>
      <c r="G8" s="24">
        <v>76717</v>
      </c>
      <c r="H8" s="24">
        <v>77404</v>
      </c>
      <c r="I8" s="55">
        <v>8.9549904193333418E-3</v>
      </c>
      <c r="J8" s="280"/>
      <c r="K8" s="279"/>
      <c r="L8" s="31"/>
    </row>
    <row r="9" spans="1:12" s="24" customFormat="1" ht="15.75" x14ac:dyDescent="0.25">
      <c r="A9" s="30" t="s">
        <v>83</v>
      </c>
      <c r="B9" s="24">
        <v>18587</v>
      </c>
      <c r="C9" s="24">
        <v>20008</v>
      </c>
      <c r="D9" s="55">
        <v>7.6451283154893135E-2</v>
      </c>
      <c r="F9" s="30" t="s">
        <v>84</v>
      </c>
      <c r="G9" s="24">
        <v>28437</v>
      </c>
      <c r="H9" s="24">
        <v>29963</v>
      </c>
      <c r="I9" s="55">
        <v>5.3662481977705179E-2</v>
      </c>
      <c r="J9" s="280"/>
      <c r="K9" s="279"/>
      <c r="L9" s="31"/>
    </row>
    <row r="10" spans="1:12" s="24" customFormat="1" ht="15.75" x14ac:dyDescent="0.25">
      <c r="A10" s="30" t="s">
        <v>85</v>
      </c>
      <c r="B10" s="24">
        <v>140324</v>
      </c>
      <c r="C10" s="24">
        <v>143793</v>
      </c>
      <c r="D10" s="55">
        <v>2.472135914027529E-2</v>
      </c>
      <c r="F10" s="30" t="s">
        <v>86</v>
      </c>
      <c r="G10" s="24">
        <v>6410</v>
      </c>
      <c r="H10" s="24">
        <v>6552</v>
      </c>
      <c r="I10" s="55">
        <v>2.2152886115444526E-2</v>
      </c>
      <c r="J10" s="280"/>
      <c r="K10" s="279"/>
      <c r="L10" s="31"/>
    </row>
    <row r="11" spans="1:12" s="24" customFormat="1" ht="15.75" x14ac:dyDescent="0.25">
      <c r="A11" s="30" t="s">
        <v>87</v>
      </c>
      <c r="B11" s="24">
        <v>98697</v>
      </c>
      <c r="C11" s="24">
        <v>98319</v>
      </c>
      <c r="D11" s="55">
        <v>-3.8299036444876533E-3</v>
      </c>
      <c r="F11" s="30" t="s">
        <v>88</v>
      </c>
      <c r="G11" s="24">
        <v>24681</v>
      </c>
      <c r="H11" s="24">
        <v>24960</v>
      </c>
      <c r="I11" s="55">
        <v>1.1304242129573261E-2</v>
      </c>
      <c r="J11" s="280"/>
      <c r="K11" s="279"/>
      <c r="L11" s="31"/>
    </row>
    <row r="12" spans="1:12" s="24" customFormat="1" ht="15.75" x14ac:dyDescent="0.25">
      <c r="A12" s="30" t="s">
        <v>89</v>
      </c>
      <c r="B12" s="24">
        <v>15570</v>
      </c>
      <c r="C12" s="24">
        <v>16385</v>
      </c>
      <c r="D12" s="55">
        <v>5.2344251766217154E-2</v>
      </c>
      <c r="F12" s="30" t="s">
        <v>90</v>
      </c>
      <c r="G12" s="24">
        <v>7883</v>
      </c>
      <c r="H12" s="24">
        <v>8208</v>
      </c>
      <c r="I12" s="55">
        <v>4.1227958898896411E-2</v>
      </c>
      <c r="J12" s="280"/>
      <c r="K12" s="279"/>
      <c r="L12" s="31"/>
    </row>
    <row r="13" spans="1:12" s="24" customFormat="1" ht="15.75" x14ac:dyDescent="0.25">
      <c r="A13" s="30" t="s">
        <v>91</v>
      </c>
      <c r="B13" s="24">
        <v>199565</v>
      </c>
      <c r="C13" s="24">
        <v>200288</v>
      </c>
      <c r="D13" s="55">
        <v>3.6228797634856313E-3</v>
      </c>
      <c r="F13" s="30" t="s">
        <v>92</v>
      </c>
      <c r="G13" s="24">
        <v>33699</v>
      </c>
      <c r="H13" s="24">
        <v>34056</v>
      </c>
      <c r="I13" s="55">
        <v>1.0593786165761676E-2</v>
      </c>
      <c r="J13" s="280"/>
      <c r="K13" s="279"/>
      <c r="L13" s="31"/>
    </row>
    <row r="14" spans="1:12" s="24" customFormat="1" ht="15.75" x14ac:dyDescent="0.25">
      <c r="A14" s="30" t="s">
        <v>93</v>
      </c>
      <c r="B14" s="24">
        <v>59813</v>
      </c>
      <c r="C14" s="24">
        <v>62034</v>
      </c>
      <c r="D14" s="55">
        <v>3.7132395967431897E-2</v>
      </c>
      <c r="F14" s="30" t="s">
        <v>94</v>
      </c>
      <c r="G14" s="24">
        <v>310714</v>
      </c>
      <c r="H14" s="24">
        <v>330151</v>
      </c>
      <c r="I14" s="55">
        <v>6.25559195916503E-2</v>
      </c>
      <c r="J14" s="280"/>
      <c r="K14" s="279"/>
      <c r="L14" s="31"/>
    </row>
    <row r="15" spans="1:12" s="24" customFormat="1" ht="15.75" x14ac:dyDescent="0.25">
      <c r="A15" s="30" t="s">
        <v>95</v>
      </c>
      <c r="B15" s="24">
        <v>25073</v>
      </c>
      <c r="C15" s="24">
        <v>25135</v>
      </c>
      <c r="D15" s="55">
        <v>2.4727794839070061E-3</v>
      </c>
      <c r="F15" s="30" t="s">
        <v>96</v>
      </c>
      <c r="G15" s="24">
        <v>5032</v>
      </c>
      <c r="H15" s="24">
        <v>5211</v>
      </c>
      <c r="I15" s="55">
        <v>3.5572337042925284E-2</v>
      </c>
      <c r="J15" s="280"/>
      <c r="K15" s="279"/>
      <c r="L15" s="31"/>
    </row>
    <row r="16" spans="1:12" s="24" customFormat="1" ht="15.75" x14ac:dyDescent="0.25">
      <c r="A16" s="30" t="s">
        <v>97</v>
      </c>
      <c r="B16" s="24">
        <v>396</v>
      </c>
      <c r="C16" s="24">
        <v>445</v>
      </c>
      <c r="D16" s="55">
        <v>0.1237373737373737</v>
      </c>
      <c r="F16" s="30" t="s">
        <v>98</v>
      </c>
      <c r="G16" s="24">
        <v>55096</v>
      </c>
      <c r="H16" s="24">
        <v>58117</v>
      </c>
      <c r="I16" s="55">
        <v>5.4831566719907077E-2</v>
      </c>
      <c r="J16" s="280"/>
      <c r="K16" s="279"/>
      <c r="L16" s="31"/>
    </row>
    <row r="17" spans="1:12" s="24" customFormat="1" ht="15.75" x14ac:dyDescent="0.25">
      <c r="A17" s="30" t="s">
        <v>99</v>
      </c>
      <c r="B17" s="24">
        <v>15484</v>
      </c>
      <c r="C17" s="24">
        <v>16065</v>
      </c>
      <c r="D17" s="55">
        <v>3.7522603978300095E-2</v>
      </c>
      <c r="F17" s="30" t="s">
        <v>100</v>
      </c>
      <c r="G17" s="24">
        <v>35854</v>
      </c>
      <c r="H17" s="24">
        <v>36383</v>
      </c>
      <c r="I17" s="55">
        <v>1.4754281251743162E-2</v>
      </c>
      <c r="J17" s="280"/>
      <c r="K17" s="279"/>
      <c r="L17" s="31"/>
    </row>
    <row r="18" spans="1:12" s="24" customFormat="1" ht="15.75" x14ac:dyDescent="0.25">
      <c r="A18" s="30" t="s">
        <v>101</v>
      </c>
      <c r="B18" s="24">
        <v>45522</v>
      </c>
      <c r="C18" s="24">
        <v>47970</v>
      </c>
      <c r="D18" s="55">
        <v>5.3776196124950548E-2</v>
      </c>
      <c r="F18" s="30" t="s">
        <v>102</v>
      </c>
      <c r="G18" s="24">
        <v>7004</v>
      </c>
      <c r="H18" s="24">
        <v>7155</v>
      </c>
      <c r="I18" s="55">
        <v>2.1559109080525385E-2</v>
      </c>
      <c r="J18" s="280"/>
      <c r="K18" s="279"/>
      <c r="L18" s="31"/>
    </row>
    <row r="19" spans="1:12" s="24" customFormat="1" ht="18.75" x14ac:dyDescent="0.25">
      <c r="A19" s="30" t="s">
        <v>103</v>
      </c>
      <c r="B19" s="24">
        <v>193929</v>
      </c>
      <c r="C19" s="24">
        <v>198073</v>
      </c>
      <c r="D19" s="55">
        <v>2.1368645225830152E-2</v>
      </c>
      <c r="F19" s="30" t="s">
        <v>338</v>
      </c>
      <c r="G19" s="24">
        <v>338127</v>
      </c>
      <c r="H19" s="24">
        <v>351972</v>
      </c>
      <c r="I19" s="55">
        <v>4.0946153368409011E-2</v>
      </c>
      <c r="J19" s="280"/>
      <c r="K19" s="279"/>
      <c r="L19" s="31"/>
    </row>
    <row r="20" spans="1:12" s="24" customFormat="1" ht="15.75" x14ac:dyDescent="0.25">
      <c r="A20" s="30" t="s">
        <v>104</v>
      </c>
      <c r="B20" s="24">
        <v>9882</v>
      </c>
      <c r="C20" s="24">
        <v>10397</v>
      </c>
      <c r="D20" s="55">
        <v>5.2114956486541075E-2</v>
      </c>
      <c r="F20" s="30" t="s">
        <v>105</v>
      </c>
      <c r="G20" s="24">
        <v>12006</v>
      </c>
      <c r="H20" s="24">
        <v>11753</v>
      </c>
      <c r="I20" s="55">
        <v>-2.1072796934865856E-2</v>
      </c>
      <c r="J20" s="280"/>
      <c r="K20" s="279"/>
      <c r="L20" s="31"/>
    </row>
    <row r="21" spans="1:12" s="24" customFormat="1" ht="15.75" x14ac:dyDescent="0.25">
      <c r="A21" s="30" t="s">
        <v>106</v>
      </c>
      <c r="B21" s="24">
        <v>20762</v>
      </c>
      <c r="C21" s="24">
        <v>22085</v>
      </c>
      <c r="D21" s="55">
        <v>6.3722184760620415E-2</v>
      </c>
      <c r="F21" s="30" t="s">
        <v>107</v>
      </c>
      <c r="G21" s="24">
        <v>3556</v>
      </c>
      <c r="H21" s="24">
        <v>3539</v>
      </c>
      <c r="I21" s="55">
        <v>-4.7806524184477173E-3</v>
      </c>
      <c r="J21" s="280"/>
      <c r="K21" s="279"/>
      <c r="L21" s="31"/>
    </row>
    <row r="22" spans="1:12" s="24" customFormat="1" ht="15.75" x14ac:dyDescent="0.25">
      <c r="A22" s="30" t="s">
        <v>108</v>
      </c>
      <c r="B22" s="24">
        <v>9876</v>
      </c>
      <c r="C22" s="24">
        <v>10253</v>
      </c>
      <c r="D22" s="55">
        <v>3.8173349534224466E-2</v>
      </c>
      <c r="F22" s="30" t="s">
        <v>109</v>
      </c>
      <c r="G22" s="24">
        <v>25904</v>
      </c>
      <c r="H22" s="24">
        <v>26126</v>
      </c>
      <c r="I22" s="55">
        <v>8.5701050030884129E-3</v>
      </c>
      <c r="J22" s="280"/>
      <c r="K22" s="279"/>
      <c r="L22" s="31"/>
    </row>
    <row r="23" spans="1:12" s="24" customFormat="1" ht="15.75" x14ac:dyDescent="0.25">
      <c r="A23" s="30" t="s">
        <v>110</v>
      </c>
      <c r="B23" s="24">
        <v>14456</v>
      </c>
      <c r="C23" s="24">
        <v>15849</v>
      </c>
      <c r="D23" s="55">
        <v>9.6361372440509241E-2</v>
      </c>
      <c r="F23" s="30" t="s">
        <v>111</v>
      </c>
      <c r="G23" s="24">
        <v>11982</v>
      </c>
      <c r="H23" s="24">
        <v>12210</v>
      </c>
      <c r="I23" s="55">
        <v>1.9028542814221394E-2</v>
      </c>
      <c r="J23" s="280"/>
      <c r="K23" s="279"/>
      <c r="L23" s="31"/>
    </row>
    <row r="24" spans="1:12" s="24" customFormat="1" ht="15.75" x14ac:dyDescent="0.25">
      <c r="A24" s="30" t="s">
        <v>112</v>
      </c>
      <c r="B24" s="24">
        <v>15308</v>
      </c>
      <c r="C24" s="24">
        <v>14879</v>
      </c>
      <c r="D24" s="55">
        <v>-2.8024562320355328E-2</v>
      </c>
      <c r="F24" s="30" t="s">
        <v>113</v>
      </c>
      <c r="G24" s="24">
        <v>18027</v>
      </c>
      <c r="H24" s="24">
        <v>18680</v>
      </c>
      <c r="I24" s="55">
        <v>3.6223442613857015E-2</v>
      </c>
      <c r="J24" s="280"/>
      <c r="K24" s="279"/>
      <c r="L24" s="31"/>
    </row>
    <row r="25" spans="1:12" s="24" customFormat="1" ht="15.75" x14ac:dyDescent="0.25">
      <c r="A25" s="30" t="s">
        <v>114</v>
      </c>
      <c r="B25" s="24">
        <v>156182</v>
      </c>
      <c r="C25" s="24">
        <v>158373</v>
      </c>
      <c r="D25" s="55">
        <v>1.4028505205465391E-2</v>
      </c>
      <c r="F25" s="30" t="s">
        <v>115</v>
      </c>
      <c r="G25" s="24">
        <v>1055</v>
      </c>
      <c r="H25" s="24">
        <v>1059</v>
      </c>
      <c r="I25" s="55">
        <v>3.7914691943128354E-3</v>
      </c>
      <c r="J25" s="280"/>
      <c r="K25" s="281"/>
      <c r="L25" s="31"/>
    </row>
    <row r="26" spans="1:12" s="24" customFormat="1" ht="15.75" x14ac:dyDescent="0.25">
      <c r="A26" s="30" t="s">
        <v>116</v>
      </c>
      <c r="B26" s="24">
        <v>146785</v>
      </c>
      <c r="C26" s="24">
        <v>155140</v>
      </c>
      <c r="D26" s="55">
        <v>5.69199850120925E-2</v>
      </c>
      <c r="F26" s="30" t="s">
        <v>117</v>
      </c>
      <c r="G26" s="24">
        <v>9733</v>
      </c>
      <c r="H26" s="24">
        <v>9929</v>
      </c>
      <c r="I26" s="55">
        <v>2.0137675947806466E-2</v>
      </c>
      <c r="J26" s="280"/>
      <c r="K26" s="281"/>
      <c r="L26" s="31"/>
    </row>
    <row r="27" spans="1:12" s="24" customFormat="1" ht="15.75" x14ac:dyDescent="0.25">
      <c r="A27" s="30" t="s">
        <v>118</v>
      </c>
      <c r="B27" s="24">
        <v>182559</v>
      </c>
      <c r="C27" s="24">
        <v>186674</v>
      </c>
      <c r="D27" s="55">
        <v>2.2540658088617826E-2</v>
      </c>
      <c r="F27" s="30" t="s">
        <v>119</v>
      </c>
      <c r="G27" s="24">
        <v>7259</v>
      </c>
      <c r="H27" s="24">
        <v>7582</v>
      </c>
      <c r="I27" s="55">
        <v>4.4496487119437989E-2</v>
      </c>
      <c r="J27" s="280"/>
      <c r="K27" s="281"/>
      <c r="L27" s="31"/>
    </row>
    <row r="28" spans="1:12" s="24" customFormat="1" ht="15.75" x14ac:dyDescent="0.25">
      <c r="A28" s="30" t="s">
        <v>120</v>
      </c>
      <c r="B28" s="24">
        <v>6088</v>
      </c>
      <c r="C28" s="24">
        <v>6587</v>
      </c>
      <c r="D28" s="55">
        <v>8.1964520367936888E-2</v>
      </c>
      <c r="F28" s="30" t="s">
        <v>121</v>
      </c>
      <c r="G28" s="24">
        <v>11603</v>
      </c>
      <c r="H28" s="24">
        <v>12115</v>
      </c>
      <c r="I28" s="55">
        <v>4.41265190037059E-2</v>
      </c>
      <c r="J28" s="280"/>
      <c r="K28" s="281"/>
      <c r="L28" s="31"/>
    </row>
    <row r="29" spans="1:12" s="24" customFormat="1" ht="15.75" x14ac:dyDescent="0.25">
      <c r="A29" s="30" t="s">
        <v>122</v>
      </c>
      <c r="B29" s="24">
        <v>61945</v>
      </c>
      <c r="C29" s="24">
        <v>63852</v>
      </c>
      <c r="D29" s="55">
        <v>3.0785374122205278E-2</v>
      </c>
      <c r="F29" s="30" t="s">
        <v>123</v>
      </c>
      <c r="G29" s="24">
        <v>8535</v>
      </c>
      <c r="H29" s="24">
        <v>8450</v>
      </c>
      <c r="I29" s="55">
        <v>-9.9589923842999806E-3</v>
      </c>
      <c r="J29" s="282"/>
      <c r="K29" s="281"/>
    </row>
    <row r="30" spans="1:12" s="24" customFormat="1" ht="15.75" x14ac:dyDescent="0.25">
      <c r="A30" s="30" t="s">
        <v>124</v>
      </c>
      <c r="B30" s="24">
        <v>28587</v>
      </c>
      <c r="C30" s="24">
        <v>30214</v>
      </c>
      <c r="D30" s="55">
        <v>5.6913981879875397E-2</v>
      </c>
      <c r="F30" s="30" t="s">
        <v>125</v>
      </c>
      <c r="G30" s="24">
        <v>9230</v>
      </c>
      <c r="H30" s="24">
        <v>9237</v>
      </c>
      <c r="I30" s="55">
        <v>7.5839653304443644E-4</v>
      </c>
      <c r="J30" s="282"/>
      <c r="K30" s="281"/>
    </row>
    <row r="31" spans="1:12" s="24" customFormat="1" ht="15.75" x14ac:dyDescent="0.25">
      <c r="A31" s="30" t="s">
        <v>126</v>
      </c>
      <c r="B31" s="24">
        <v>1037</v>
      </c>
      <c r="C31" s="24">
        <v>991</v>
      </c>
      <c r="D31" s="55">
        <v>-4.43587270973963E-2</v>
      </c>
      <c r="F31" s="30" t="s">
        <v>127</v>
      </c>
      <c r="G31" s="24">
        <v>70793</v>
      </c>
      <c r="H31" s="24">
        <v>72498</v>
      </c>
      <c r="I31" s="55">
        <v>2.4084302120266132E-2</v>
      </c>
      <c r="J31" s="282"/>
      <c r="K31" s="281"/>
    </row>
    <row r="32" spans="1:12" s="24" customFormat="1" ht="15.75" x14ac:dyDescent="0.25">
      <c r="A32" s="30" t="s">
        <v>128</v>
      </c>
      <c r="B32" s="24">
        <v>28302</v>
      </c>
      <c r="C32" s="24">
        <v>28699</v>
      </c>
      <c r="D32" s="55">
        <v>1.4027277224224477E-2</v>
      </c>
      <c r="F32" s="30" t="s">
        <v>129</v>
      </c>
      <c r="G32" s="24">
        <v>14286</v>
      </c>
      <c r="H32" s="24">
        <v>14719</v>
      </c>
      <c r="I32" s="55">
        <v>3.0309393812123719E-2</v>
      </c>
      <c r="J32" s="282"/>
      <c r="K32" s="281"/>
    </row>
    <row r="33" spans="1:11" s="24" customFormat="1" ht="15.75" x14ac:dyDescent="0.25">
      <c r="A33" s="30" t="s">
        <v>130</v>
      </c>
      <c r="B33" s="24">
        <v>1492</v>
      </c>
      <c r="C33" s="24">
        <v>1440</v>
      </c>
      <c r="D33" s="55">
        <v>-3.4852546916890104E-2</v>
      </c>
      <c r="F33" s="30" t="s">
        <v>131</v>
      </c>
      <c r="G33" s="24">
        <v>116155</v>
      </c>
      <c r="H33" s="24">
        <v>121557</v>
      </c>
      <c r="I33" s="55">
        <v>4.6506822779906143E-2</v>
      </c>
      <c r="J33" s="282"/>
      <c r="K33" s="282"/>
    </row>
    <row r="34" spans="1:11" s="24" customFormat="1" ht="15.75" x14ac:dyDescent="0.25">
      <c r="A34" s="30" t="s">
        <v>132</v>
      </c>
      <c r="B34" s="24">
        <v>6178</v>
      </c>
      <c r="C34" s="24">
        <v>7083</v>
      </c>
      <c r="D34" s="55">
        <v>0.14648753641955325</v>
      </c>
      <c r="F34" s="30" t="s">
        <v>133</v>
      </c>
      <c r="G34" s="24">
        <v>5234</v>
      </c>
      <c r="H34" s="24">
        <v>5510</v>
      </c>
      <c r="I34" s="55">
        <v>5.2732136033626364E-2</v>
      </c>
      <c r="J34" s="282"/>
      <c r="K34" s="281"/>
    </row>
    <row r="35" spans="1:11" s="24" customFormat="1" ht="15.75" x14ac:dyDescent="0.25">
      <c r="A35" s="30" t="s">
        <v>134</v>
      </c>
      <c r="B35" s="24">
        <v>5752</v>
      </c>
      <c r="C35" s="24">
        <v>5890</v>
      </c>
      <c r="D35" s="55">
        <v>2.3991655076495144E-2</v>
      </c>
      <c r="F35" s="30" t="s">
        <v>135</v>
      </c>
      <c r="G35" s="24">
        <v>105333</v>
      </c>
      <c r="H35" s="24">
        <v>106895</v>
      </c>
      <c r="I35" s="55">
        <v>1.482916085177477E-2</v>
      </c>
      <c r="J35" s="282"/>
      <c r="K35" s="281"/>
    </row>
    <row r="36" spans="1:11" s="24" customFormat="1" ht="15.75" x14ac:dyDescent="0.25">
      <c r="A36" s="30" t="s">
        <v>136</v>
      </c>
      <c r="B36" s="24">
        <v>16847</v>
      </c>
      <c r="C36" s="24">
        <v>15772</v>
      </c>
      <c r="D36" s="55">
        <v>-6.380958034071349E-2</v>
      </c>
      <c r="F36" s="23"/>
      <c r="I36" s="55"/>
      <c r="J36" s="282"/>
      <c r="K36" s="281"/>
    </row>
    <row r="37" spans="1:11" s="24" customFormat="1" ht="18.75" x14ac:dyDescent="0.25">
      <c r="A37" s="30" t="s">
        <v>137</v>
      </c>
      <c r="B37" s="24">
        <v>9103</v>
      </c>
      <c r="C37" s="24">
        <v>9417</v>
      </c>
      <c r="D37" s="55">
        <v>3.4494122816653761E-2</v>
      </c>
      <c r="F37" s="30" t="s">
        <v>451</v>
      </c>
      <c r="G37" s="24">
        <v>4598257</v>
      </c>
      <c r="H37" s="24">
        <v>4811407</v>
      </c>
      <c r="I37" s="55">
        <v>4.6354520854315018E-2</v>
      </c>
      <c r="K37" s="283"/>
    </row>
    <row r="38" spans="1:11" s="24" customFormat="1" ht="18.75" x14ac:dyDescent="0.25">
      <c r="A38" s="30" t="s">
        <v>138</v>
      </c>
      <c r="B38" s="24">
        <v>4475</v>
      </c>
      <c r="C38" s="24">
        <v>4543</v>
      </c>
      <c r="D38" s="55">
        <v>1.5195530726257012E-2</v>
      </c>
      <c r="F38" s="23" t="s">
        <v>452</v>
      </c>
      <c r="G38" s="24">
        <v>1366778</v>
      </c>
      <c r="H38" s="24">
        <v>1392699</v>
      </c>
      <c r="I38" s="55">
        <v>1.8965040408903233E-2</v>
      </c>
      <c r="J38" s="282"/>
      <c r="K38" s="283"/>
    </row>
    <row r="39" spans="1:11" s="24" customFormat="1" ht="15.75" x14ac:dyDescent="0.25">
      <c r="A39" s="30" t="s">
        <v>139</v>
      </c>
      <c r="B39" s="24">
        <v>73920</v>
      </c>
      <c r="C39" s="24">
        <v>80700</v>
      </c>
      <c r="D39" s="55">
        <v>9.1720779220779258E-2</v>
      </c>
      <c r="F39" s="407" t="s">
        <v>264</v>
      </c>
      <c r="G39" s="396">
        <v>141402</v>
      </c>
      <c r="H39" s="396">
        <v>145448</v>
      </c>
      <c r="I39" s="471">
        <v>2.8613456669636994E-2</v>
      </c>
      <c r="J39" s="282"/>
      <c r="K39" s="283"/>
    </row>
    <row r="40" spans="1:11" s="24" customFormat="1" ht="15.75" x14ac:dyDescent="0.25">
      <c r="A40" s="30" t="s">
        <v>140</v>
      </c>
      <c r="B40" s="24">
        <v>214451</v>
      </c>
      <c r="C40" s="24">
        <v>218067</v>
      </c>
      <c r="D40" s="55">
        <v>1.6861660705709047E-2</v>
      </c>
      <c r="F40" s="32" t="s">
        <v>70</v>
      </c>
      <c r="G40" s="33">
        <v>10004459</v>
      </c>
      <c r="H40" s="33">
        <v>10381360</v>
      </c>
      <c r="I40" s="54">
        <v>3.7673301474872245E-2</v>
      </c>
      <c r="J40" s="282"/>
      <c r="K40" s="283"/>
    </row>
    <row r="41" spans="1:11" x14ac:dyDescent="0.2">
      <c r="B41" s="242"/>
      <c r="C41" s="242"/>
    </row>
    <row r="42" spans="1:11" x14ac:dyDescent="0.2">
      <c r="B42" s="242"/>
      <c r="C42" s="242"/>
      <c r="F42" s="243"/>
      <c r="I42" s="244"/>
    </row>
    <row r="43" spans="1:11" ht="12.75" customHeight="1" x14ac:dyDescent="0.2">
      <c r="A43" s="518" t="s">
        <v>458</v>
      </c>
      <c r="B43" s="518"/>
      <c r="C43" s="518"/>
      <c r="D43" s="518"/>
      <c r="E43" s="518"/>
      <c r="F43" s="518"/>
      <c r="G43" s="518"/>
      <c r="H43" s="518"/>
      <c r="I43" s="518"/>
    </row>
    <row r="44" spans="1:11" x14ac:dyDescent="0.2">
      <c r="A44" s="518"/>
      <c r="B44" s="518"/>
      <c r="C44" s="518"/>
      <c r="D44" s="518"/>
      <c r="E44" s="518"/>
      <c r="F44" s="518"/>
      <c r="G44" s="518"/>
      <c r="H44" s="518"/>
      <c r="I44" s="518"/>
    </row>
    <row r="45" spans="1:11" x14ac:dyDescent="0.2">
      <c r="A45" s="518"/>
      <c r="B45" s="518"/>
      <c r="C45" s="518"/>
      <c r="D45" s="518"/>
      <c r="E45" s="518"/>
      <c r="F45" s="518"/>
      <c r="G45" s="518"/>
      <c r="H45" s="518"/>
      <c r="I45" s="518"/>
    </row>
    <row r="46" spans="1:11" ht="14.25" x14ac:dyDescent="0.2">
      <c r="A46" s="516" t="s">
        <v>459</v>
      </c>
      <c r="B46" s="516"/>
      <c r="C46" s="516"/>
      <c r="D46" s="516"/>
      <c r="E46" s="516"/>
      <c r="F46" s="516"/>
      <c r="G46" s="516"/>
      <c r="H46" s="516"/>
      <c r="I46" s="516"/>
    </row>
    <row r="47" spans="1:11" ht="14.25" x14ac:dyDescent="0.2">
      <c r="A47" s="298" t="s">
        <v>460</v>
      </c>
      <c r="B47" s="299"/>
      <c r="C47" s="299"/>
      <c r="D47" s="299"/>
      <c r="E47" s="299"/>
      <c r="F47" s="299"/>
      <c r="G47" s="299"/>
      <c r="H47" s="299"/>
      <c r="I47" s="299"/>
    </row>
    <row r="48" spans="1:11" ht="16.5" customHeight="1" x14ac:dyDescent="0.2">
      <c r="A48" s="298" t="s">
        <v>461</v>
      </c>
      <c r="B48" s="299"/>
      <c r="C48" s="299"/>
      <c r="D48" s="299"/>
      <c r="E48" s="299"/>
      <c r="F48" s="299"/>
      <c r="G48" s="299"/>
      <c r="H48" s="299"/>
      <c r="I48" s="299"/>
    </row>
    <row r="49" spans="1:9" ht="14.25" x14ac:dyDescent="0.2">
      <c r="A49" s="473" t="s">
        <v>558</v>
      </c>
      <c r="B49" s="299"/>
      <c r="C49" s="299"/>
      <c r="D49" s="299"/>
      <c r="E49" s="299"/>
      <c r="F49" s="299"/>
      <c r="G49" s="299"/>
      <c r="H49" s="299"/>
      <c r="I49" s="299"/>
    </row>
    <row r="50" spans="1:9" x14ac:dyDescent="0.2">
      <c r="A50" s="297"/>
    </row>
    <row r="51" spans="1:9" x14ac:dyDescent="0.2">
      <c r="A51" s="28"/>
      <c r="B51" s="29"/>
      <c r="C51" s="29"/>
      <c r="D51" s="29"/>
      <c r="E51" s="29"/>
      <c r="F51" s="29"/>
    </row>
    <row r="52" spans="1:9" x14ac:dyDescent="0.2">
      <c r="A52" s="28"/>
      <c r="B52" s="29"/>
      <c r="C52" s="29"/>
      <c r="D52" s="29"/>
      <c r="E52" s="29"/>
      <c r="F52" s="29"/>
    </row>
    <row r="70" spans="1:14" x14ac:dyDescent="0.2">
      <c r="G70" s="284"/>
      <c r="H70" s="284"/>
      <c r="I70" s="284"/>
      <c r="J70" s="284"/>
      <c r="K70" s="284"/>
      <c r="L70" s="284"/>
      <c r="N70" s="243"/>
    </row>
    <row r="71" spans="1:14" x14ac:dyDescent="0.2">
      <c r="G71" s="284"/>
      <c r="H71" s="284"/>
      <c r="I71" s="284"/>
      <c r="J71" s="284"/>
      <c r="K71" s="284"/>
      <c r="L71" s="284"/>
    </row>
    <row r="72" spans="1:14" x14ac:dyDescent="0.2">
      <c r="G72" s="284"/>
      <c r="H72" s="284"/>
      <c r="I72" s="284"/>
      <c r="J72" s="284"/>
      <c r="K72" s="284"/>
      <c r="L72" s="284"/>
    </row>
    <row r="73" spans="1:14" x14ac:dyDescent="0.2">
      <c r="G73" s="284"/>
      <c r="H73" s="284"/>
      <c r="I73" s="284"/>
      <c r="J73" s="284"/>
      <c r="K73" s="284"/>
      <c r="L73" s="284"/>
    </row>
    <row r="74" spans="1:14" x14ac:dyDescent="0.2">
      <c r="I74" s="284"/>
      <c r="J74" s="284"/>
      <c r="K74" s="284"/>
      <c r="L74" s="284"/>
    </row>
    <row r="75" spans="1:14" x14ac:dyDescent="0.2">
      <c r="G75" s="284"/>
      <c r="H75" s="284"/>
      <c r="I75" s="284"/>
      <c r="J75" s="284"/>
      <c r="K75" s="284"/>
      <c r="L75" s="284"/>
    </row>
    <row r="76" spans="1:14" x14ac:dyDescent="0.2">
      <c r="A76" s="284"/>
      <c r="D76" s="284"/>
      <c r="E76" s="284"/>
      <c r="G76" s="284"/>
      <c r="H76" s="284"/>
      <c r="I76" s="284"/>
      <c r="J76" s="284"/>
      <c r="K76" s="284"/>
      <c r="L76" s="284"/>
    </row>
    <row r="77" spans="1:14" x14ac:dyDescent="0.2">
      <c r="A77" s="284"/>
      <c r="D77" s="284"/>
      <c r="E77" s="284"/>
      <c r="G77" s="284"/>
      <c r="H77" s="284"/>
      <c r="I77" s="284"/>
      <c r="J77" s="284"/>
      <c r="K77" s="284"/>
      <c r="L77" s="284"/>
    </row>
    <row r="78" spans="1:14" x14ac:dyDescent="0.2">
      <c r="A78" s="284"/>
      <c r="D78" s="284"/>
      <c r="E78" s="284"/>
      <c r="G78" s="284"/>
      <c r="H78" s="284"/>
      <c r="I78" s="284"/>
      <c r="J78" s="284"/>
      <c r="K78" s="284"/>
      <c r="L78" s="284"/>
    </row>
    <row r="79" spans="1:14" x14ac:dyDescent="0.2">
      <c r="A79" s="284"/>
      <c r="D79" s="284"/>
      <c r="E79" s="284"/>
      <c r="G79" s="284"/>
      <c r="H79" s="284"/>
      <c r="I79" s="284"/>
      <c r="J79" s="284"/>
      <c r="K79" s="284"/>
      <c r="L79" s="284"/>
    </row>
    <row r="80" spans="1:14" x14ac:dyDescent="0.2">
      <c r="A80" s="284"/>
      <c r="D80" s="284"/>
      <c r="E80" s="284"/>
      <c r="G80" s="284"/>
      <c r="H80" s="284"/>
      <c r="I80" s="284"/>
      <c r="J80" s="284"/>
      <c r="K80" s="284"/>
      <c r="L80" s="284"/>
    </row>
    <row r="81" spans="1:12" x14ac:dyDescent="0.2">
      <c r="A81" s="284"/>
      <c r="D81" s="284"/>
      <c r="E81" s="284"/>
      <c r="G81" s="284"/>
      <c r="H81" s="284"/>
      <c r="I81" s="284"/>
      <c r="J81" s="284"/>
      <c r="K81" s="284"/>
      <c r="L81" s="284"/>
    </row>
    <row r="82" spans="1:12" x14ac:dyDescent="0.2">
      <c r="A82" s="284"/>
      <c r="D82" s="284"/>
      <c r="E82" s="284"/>
      <c r="G82" s="284"/>
      <c r="H82" s="284"/>
      <c r="I82" s="284"/>
      <c r="J82" s="284"/>
      <c r="K82" s="284"/>
      <c r="L82" s="284"/>
    </row>
    <row r="83" spans="1:12" x14ac:dyDescent="0.2">
      <c r="A83" s="284"/>
      <c r="D83" s="284"/>
      <c r="E83" s="284"/>
      <c r="G83" s="284"/>
      <c r="H83" s="284"/>
      <c r="I83" s="284"/>
      <c r="J83" s="284"/>
      <c r="K83" s="284"/>
      <c r="L83" s="284"/>
    </row>
    <row r="84" spans="1:12" x14ac:dyDescent="0.2">
      <c r="A84" s="284"/>
      <c r="D84" s="284"/>
      <c r="E84" s="284"/>
      <c r="G84" s="284"/>
      <c r="H84" s="284"/>
      <c r="I84" s="284"/>
      <c r="J84" s="284"/>
      <c r="K84" s="284"/>
      <c r="L84" s="284"/>
    </row>
    <row r="85" spans="1:12" x14ac:dyDescent="0.2">
      <c r="A85" s="284"/>
      <c r="D85" s="284"/>
      <c r="E85" s="284"/>
      <c r="G85" s="284"/>
      <c r="H85" s="284"/>
      <c r="I85" s="284"/>
      <c r="J85" s="284"/>
      <c r="K85" s="284"/>
      <c r="L85" s="284"/>
    </row>
    <row r="86" spans="1:12" x14ac:dyDescent="0.2">
      <c r="A86" s="284"/>
      <c r="D86" s="284"/>
      <c r="E86" s="284"/>
      <c r="G86" s="284"/>
      <c r="H86" s="284"/>
      <c r="I86" s="284"/>
      <c r="J86" s="284"/>
      <c r="K86" s="284"/>
      <c r="L86" s="284"/>
    </row>
    <row r="87" spans="1:12" x14ac:dyDescent="0.2">
      <c r="A87" s="284"/>
      <c r="D87" s="284"/>
      <c r="E87" s="284"/>
      <c r="G87" s="284"/>
      <c r="H87" s="284"/>
      <c r="I87" s="284"/>
      <c r="J87" s="284"/>
      <c r="K87" s="284"/>
      <c r="L87" s="284"/>
    </row>
    <row r="88" spans="1:12" x14ac:dyDescent="0.2">
      <c r="A88" s="284"/>
      <c r="D88" s="284"/>
      <c r="E88" s="284"/>
      <c r="G88" s="284"/>
      <c r="H88" s="284"/>
      <c r="I88" s="284"/>
      <c r="J88" s="284"/>
      <c r="K88" s="284"/>
      <c r="L88" s="284"/>
    </row>
    <row r="89" spans="1:12" x14ac:dyDescent="0.2">
      <c r="A89" s="284"/>
      <c r="D89" s="284"/>
      <c r="E89" s="284"/>
      <c r="G89" s="284"/>
      <c r="H89" s="284"/>
      <c r="I89" s="284"/>
      <c r="J89" s="284"/>
      <c r="K89" s="284"/>
      <c r="L89" s="284"/>
    </row>
    <row r="90" spans="1:12" x14ac:dyDescent="0.2">
      <c r="A90" s="284"/>
      <c r="D90" s="284"/>
      <c r="E90" s="284"/>
      <c r="G90" s="284"/>
      <c r="H90" s="284"/>
      <c r="I90" s="284"/>
      <c r="J90" s="284"/>
      <c r="K90" s="284"/>
      <c r="L90" s="284"/>
    </row>
    <row r="91" spans="1:12" x14ac:dyDescent="0.2">
      <c r="A91" s="284"/>
      <c r="D91" s="284"/>
      <c r="E91" s="284"/>
      <c r="G91" s="284"/>
      <c r="H91" s="284"/>
      <c r="I91" s="284"/>
      <c r="J91" s="284"/>
      <c r="K91" s="284"/>
      <c r="L91" s="284"/>
    </row>
    <row r="92" spans="1:12" x14ac:dyDescent="0.2">
      <c r="A92" s="284"/>
      <c r="D92" s="284"/>
      <c r="E92" s="284"/>
      <c r="G92" s="284"/>
      <c r="H92" s="284"/>
      <c r="I92" s="284"/>
      <c r="J92" s="284"/>
      <c r="K92" s="284"/>
      <c r="L92" s="284"/>
    </row>
    <row r="93" spans="1:12" x14ac:dyDescent="0.2">
      <c r="A93" s="284"/>
      <c r="D93" s="284"/>
      <c r="E93" s="284"/>
      <c r="G93" s="284"/>
      <c r="H93" s="284"/>
      <c r="I93" s="284"/>
      <c r="K93" s="284"/>
      <c r="L93" s="284"/>
    </row>
    <row r="94" spans="1:12" x14ac:dyDescent="0.2">
      <c r="A94" s="284"/>
      <c r="D94" s="284"/>
      <c r="E94" s="284"/>
      <c r="G94" s="284"/>
      <c r="H94" s="284"/>
      <c r="I94" s="284"/>
      <c r="K94" s="284"/>
      <c r="L94" s="284"/>
    </row>
    <row r="95" spans="1:12" x14ac:dyDescent="0.2">
      <c r="A95" s="284"/>
      <c r="D95" s="284"/>
      <c r="E95" s="284"/>
      <c r="G95" s="284"/>
      <c r="H95" s="284"/>
      <c r="I95" s="284"/>
      <c r="K95" s="284"/>
      <c r="L95" s="284"/>
    </row>
    <row r="96" spans="1:12" x14ac:dyDescent="0.2">
      <c r="A96" s="284"/>
      <c r="D96" s="284"/>
      <c r="E96" s="284"/>
      <c r="G96" s="284"/>
      <c r="H96" s="284"/>
      <c r="I96" s="284"/>
      <c r="K96" s="284"/>
      <c r="L96" s="284"/>
    </row>
    <row r="97" spans="1:12" x14ac:dyDescent="0.2">
      <c r="A97" s="284"/>
      <c r="D97" s="284"/>
      <c r="E97" s="284"/>
      <c r="G97" s="284"/>
      <c r="H97" s="284"/>
      <c r="I97" s="284"/>
      <c r="K97" s="284"/>
      <c r="L97" s="284"/>
    </row>
    <row r="98" spans="1:12" x14ac:dyDescent="0.2">
      <c r="A98" s="284"/>
      <c r="D98" s="284"/>
      <c r="E98" s="284"/>
      <c r="I98" s="284"/>
      <c r="K98" s="284"/>
      <c r="L98" s="284"/>
    </row>
    <row r="99" spans="1:12" x14ac:dyDescent="0.2">
      <c r="A99" s="284"/>
      <c r="D99" s="284"/>
      <c r="E99" s="284"/>
      <c r="I99" s="284"/>
      <c r="K99" s="284"/>
      <c r="L99" s="284"/>
    </row>
    <row r="100" spans="1:12" x14ac:dyDescent="0.2">
      <c r="A100" s="284"/>
      <c r="D100" s="284"/>
      <c r="E100" s="284"/>
      <c r="I100" s="284"/>
      <c r="K100" s="284"/>
      <c r="L100" s="284"/>
    </row>
    <row r="101" spans="1:12" x14ac:dyDescent="0.2">
      <c r="A101" s="284"/>
      <c r="D101" s="284"/>
      <c r="E101" s="284"/>
      <c r="I101" s="284"/>
      <c r="K101" s="284"/>
      <c r="L101" s="284"/>
    </row>
    <row r="102" spans="1:12" x14ac:dyDescent="0.2">
      <c r="E102" s="284"/>
      <c r="G102" s="284"/>
      <c r="H102" s="284"/>
      <c r="I102" s="284"/>
      <c r="K102" s="284"/>
      <c r="L102" s="284"/>
    </row>
    <row r="103" spans="1:12" x14ac:dyDescent="0.2">
      <c r="G103" s="284"/>
      <c r="H103" s="284"/>
      <c r="I103" s="284"/>
      <c r="J103" s="284"/>
      <c r="K103" s="284"/>
      <c r="L103" s="284"/>
    </row>
    <row r="104" spans="1:12" x14ac:dyDescent="0.2">
      <c r="G104" s="284"/>
      <c r="H104" s="284"/>
      <c r="I104" s="284"/>
      <c r="J104" s="284"/>
      <c r="K104" s="284"/>
      <c r="L104" s="284"/>
    </row>
    <row r="105" spans="1:12" x14ac:dyDescent="0.2">
      <c r="G105" s="284"/>
      <c r="H105" s="284"/>
      <c r="I105" s="284"/>
      <c r="J105" s="284"/>
      <c r="K105" s="284"/>
      <c r="L105" s="284"/>
    </row>
    <row r="106" spans="1:12" x14ac:dyDescent="0.2">
      <c r="G106" s="284"/>
      <c r="H106" s="284"/>
      <c r="I106" s="284"/>
      <c r="J106" s="284"/>
      <c r="K106" s="284"/>
      <c r="L106" s="284"/>
    </row>
    <row r="107" spans="1:12" x14ac:dyDescent="0.2">
      <c r="G107" s="284"/>
      <c r="H107" s="284"/>
      <c r="I107" s="284"/>
      <c r="J107" s="284"/>
      <c r="K107" s="284"/>
      <c r="L107" s="284"/>
    </row>
    <row r="108" spans="1:12" x14ac:dyDescent="0.2">
      <c r="G108" s="284"/>
      <c r="H108" s="284"/>
      <c r="I108" s="284"/>
      <c r="J108" s="284"/>
      <c r="K108" s="284"/>
      <c r="L108" s="284"/>
    </row>
    <row r="109" spans="1:12" x14ac:dyDescent="0.2">
      <c r="G109" s="284"/>
      <c r="H109" s="284"/>
      <c r="I109" s="284"/>
      <c r="J109" s="284"/>
      <c r="K109" s="284"/>
      <c r="L109" s="284"/>
    </row>
    <row r="110" spans="1:12" x14ac:dyDescent="0.2">
      <c r="G110" s="284"/>
      <c r="H110" s="284"/>
      <c r="I110" s="284"/>
      <c r="J110" s="284"/>
      <c r="K110" s="284"/>
      <c r="L110" s="284"/>
    </row>
  </sheetData>
  <mergeCells count="3">
    <mergeCell ref="A46:I46"/>
    <mergeCell ref="A2:I2"/>
    <mergeCell ref="A43:I45"/>
  </mergeCells>
  <phoneticPr fontId="0" type="noConversion"/>
  <printOptions horizontalCentered="1"/>
  <pageMargins left="0.5" right="0.5" top="1" bottom="0.5" header="0.25" footer="0.25"/>
  <pageSetup scale="75" orientation="portrait" r:id="rId1"/>
  <headerFooter scaleWithDoc="0">
    <oddHeader>&amp;R&amp;"Times New Roman,Bold Italic"Pennsylvania Department of Revenue</oddHeader>
    <oddFooter>&amp;C- 15 -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K47"/>
  <sheetViews>
    <sheetView zoomScale="85" zoomScaleNormal="85" workbookViewId="0"/>
  </sheetViews>
  <sheetFormatPr defaultColWidth="9.33203125" defaultRowHeight="12.75" x14ac:dyDescent="0.2"/>
  <cols>
    <col min="1" max="1" width="14.33203125" style="213" bestFit="1" customWidth="1"/>
    <col min="2" max="3" width="10.33203125" style="213" bestFit="1" customWidth="1"/>
    <col min="4" max="4" width="17.83203125" style="213" customWidth="1"/>
    <col min="5" max="5" width="9.33203125" style="213"/>
    <col min="6" max="6" width="19.33203125" style="213" customWidth="1"/>
    <col min="7" max="8" width="12.1640625" style="213" bestFit="1" customWidth="1"/>
    <col min="9" max="9" width="17.83203125" style="213" customWidth="1"/>
    <col min="10" max="16384" width="9.33203125" style="213"/>
  </cols>
  <sheetData>
    <row r="1" spans="1:9" ht="22.5" x14ac:dyDescent="0.3">
      <c r="A1" s="138" t="s">
        <v>453</v>
      </c>
      <c r="B1" s="1"/>
      <c r="C1" s="1"/>
      <c r="D1" s="1"/>
      <c r="E1" s="1"/>
      <c r="F1" s="1"/>
      <c r="G1" s="1"/>
      <c r="H1" s="1"/>
      <c r="I1" s="1"/>
    </row>
    <row r="2" spans="1:9" ht="15.75" x14ac:dyDescent="0.25">
      <c r="A2" s="67" t="s">
        <v>0</v>
      </c>
      <c r="B2" s="222"/>
      <c r="C2" s="222"/>
      <c r="D2" s="222"/>
      <c r="E2" s="222"/>
      <c r="F2" s="222"/>
      <c r="G2" s="222"/>
      <c r="H2" s="222"/>
      <c r="I2" s="222"/>
    </row>
    <row r="3" spans="1:9" x14ac:dyDescent="0.2">
      <c r="E3" s="278"/>
    </row>
    <row r="5" spans="1:9" ht="15.75" x14ac:dyDescent="0.25">
      <c r="A5" s="339" t="s">
        <v>74</v>
      </c>
      <c r="B5" s="395" t="s">
        <v>463</v>
      </c>
      <c r="C5" s="395" t="s">
        <v>529</v>
      </c>
      <c r="D5" s="330" t="s">
        <v>141</v>
      </c>
      <c r="E5" s="396"/>
      <c r="F5" s="397" t="s">
        <v>74</v>
      </c>
      <c r="G5" s="395" t="s">
        <v>463</v>
      </c>
      <c r="H5" s="395" t="s">
        <v>529</v>
      </c>
      <c r="I5" s="330" t="s">
        <v>141</v>
      </c>
    </row>
    <row r="6" spans="1:9" ht="18" customHeight="1" x14ac:dyDescent="0.25">
      <c r="A6" s="30" t="s">
        <v>76</v>
      </c>
      <c r="B6" s="57">
        <v>11554</v>
      </c>
      <c r="C6" s="57">
        <v>11483</v>
      </c>
      <c r="D6" s="55">
        <v>-6.145057988575342E-3</v>
      </c>
      <c r="E6" s="24"/>
      <c r="F6" s="30" t="s">
        <v>139</v>
      </c>
      <c r="G6" s="57">
        <v>20252</v>
      </c>
      <c r="H6" s="57">
        <v>21349</v>
      </c>
      <c r="I6" s="55">
        <v>5.4167489630653654E-2</v>
      </c>
    </row>
    <row r="7" spans="1:9" ht="18" customHeight="1" x14ac:dyDescent="0.25">
      <c r="A7" s="30" t="s">
        <v>339</v>
      </c>
      <c r="B7" s="57">
        <v>143824</v>
      </c>
      <c r="C7" s="57">
        <v>145316</v>
      </c>
      <c r="D7" s="55">
        <v>1.0373790188007659E-2</v>
      </c>
      <c r="E7" s="24"/>
      <c r="F7" s="30" t="s">
        <v>140</v>
      </c>
      <c r="G7" s="57">
        <v>55409</v>
      </c>
      <c r="H7" s="57">
        <v>56566</v>
      </c>
      <c r="I7" s="55">
        <v>2.0881084300384378E-2</v>
      </c>
    </row>
    <row r="8" spans="1:9" ht="18" customHeight="1" x14ac:dyDescent="0.25">
      <c r="A8" s="30" t="s">
        <v>79</v>
      </c>
      <c r="B8" s="57">
        <v>8172</v>
      </c>
      <c r="C8" s="57">
        <v>8994</v>
      </c>
      <c r="D8" s="55">
        <v>0.10058737151248165</v>
      </c>
      <c r="E8" s="24"/>
      <c r="F8" s="30" t="s">
        <v>77</v>
      </c>
      <c r="G8" s="57">
        <v>9286</v>
      </c>
      <c r="H8" s="57">
        <v>9626</v>
      </c>
      <c r="I8" s="55">
        <v>3.6614258022830137E-2</v>
      </c>
    </row>
    <row r="9" spans="1:9" ht="18" customHeight="1" x14ac:dyDescent="0.25">
      <c r="A9" s="30" t="s">
        <v>81</v>
      </c>
      <c r="B9" s="57">
        <v>19040</v>
      </c>
      <c r="C9" s="57">
        <v>19552</v>
      </c>
      <c r="D9" s="55">
        <v>2.6890756302520913E-2</v>
      </c>
      <c r="E9" s="24"/>
      <c r="F9" s="30" t="s">
        <v>78</v>
      </c>
      <c r="G9" s="57">
        <v>14557</v>
      </c>
      <c r="H9" s="57">
        <v>15317</v>
      </c>
      <c r="I9" s="55">
        <v>5.2208559455931836E-2</v>
      </c>
    </row>
    <row r="10" spans="1:9" ht="18" customHeight="1" x14ac:dyDescent="0.25">
      <c r="A10" s="30" t="s">
        <v>83</v>
      </c>
      <c r="B10" s="57">
        <v>5735</v>
      </c>
      <c r="C10" s="57">
        <v>5867</v>
      </c>
      <c r="D10" s="55">
        <v>2.3016564952048846E-2</v>
      </c>
      <c r="E10" s="24"/>
      <c r="F10" s="30" t="s">
        <v>80</v>
      </c>
      <c r="G10" s="57">
        <v>36912</v>
      </c>
      <c r="H10" s="57">
        <v>36483</v>
      </c>
      <c r="I10" s="55">
        <v>-1.1622236671001263E-2</v>
      </c>
    </row>
    <row r="11" spans="1:9" ht="18" customHeight="1" x14ac:dyDescent="0.25">
      <c r="A11" s="30" t="s">
        <v>85</v>
      </c>
      <c r="B11" s="57">
        <v>42631</v>
      </c>
      <c r="C11" s="57">
        <v>43784</v>
      </c>
      <c r="D11" s="55">
        <v>2.7046046304332494E-2</v>
      </c>
      <c r="E11" s="24"/>
      <c r="F11" s="30" t="s">
        <v>82</v>
      </c>
      <c r="G11" s="57">
        <v>32164</v>
      </c>
      <c r="H11" s="57">
        <v>32511</v>
      </c>
      <c r="I11" s="55">
        <v>1.078845914687232E-2</v>
      </c>
    </row>
    <row r="12" spans="1:9" ht="18" customHeight="1" x14ac:dyDescent="0.25">
      <c r="A12" s="30" t="s">
        <v>87</v>
      </c>
      <c r="B12" s="57">
        <v>12679</v>
      </c>
      <c r="C12" s="57">
        <v>13414</v>
      </c>
      <c r="D12" s="55">
        <v>5.7969871440965326E-2</v>
      </c>
      <c r="E12" s="24"/>
      <c r="F12" s="30" t="s">
        <v>84</v>
      </c>
      <c r="G12" s="57">
        <v>11679</v>
      </c>
      <c r="H12" s="57">
        <v>12760</v>
      </c>
      <c r="I12" s="55">
        <v>9.2559294460142105E-2</v>
      </c>
    </row>
    <row r="13" spans="1:9" ht="18" customHeight="1" x14ac:dyDescent="0.25">
      <c r="A13" s="30" t="s">
        <v>89</v>
      </c>
      <c r="B13" s="57">
        <v>6794</v>
      </c>
      <c r="C13" s="57">
        <v>7524</v>
      </c>
      <c r="D13" s="55">
        <v>0.10744774801295254</v>
      </c>
      <c r="E13" s="24"/>
      <c r="F13" s="30" t="s">
        <v>86</v>
      </c>
      <c r="G13" s="57">
        <v>4691</v>
      </c>
      <c r="H13" s="57">
        <v>4606</v>
      </c>
      <c r="I13" s="55">
        <v>-1.8119803879769747E-2</v>
      </c>
    </row>
    <row r="14" spans="1:9" ht="17.25" customHeight="1" x14ac:dyDescent="0.25">
      <c r="A14" s="30" t="s">
        <v>91</v>
      </c>
      <c r="B14" s="57">
        <v>75196</v>
      </c>
      <c r="C14" s="57">
        <v>75316</v>
      </c>
      <c r="D14" s="55">
        <v>1.5958295654023846E-3</v>
      </c>
      <c r="E14" s="24"/>
      <c r="F14" s="30" t="s">
        <v>88</v>
      </c>
      <c r="G14" s="57">
        <v>11175</v>
      </c>
      <c r="H14" s="57">
        <v>11729</v>
      </c>
      <c r="I14" s="55">
        <v>4.9574944071588467E-2</v>
      </c>
    </row>
    <row r="15" spans="1:9" ht="18" customHeight="1" x14ac:dyDescent="0.25">
      <c r="A15" s="30" t="s">
        <v>93</v>
      </c>
      <c r="B15" s="57">
        <v>24970</v>
      </c>
      <c r="C15" s="57">
        <v>25690</v>
      </c>
      <c r="D15" s="55">
        <v>2.8834601521826153E-2</v>
      </c>
      <c r="E15" s="24"/>
      <c r="F15" s="30" t="s">
        <v>90</v>
      </c>
      <c r="G15" s="57">
        <v>4429</v>
      </c>
      <c r="H15" s="57">
        <v>4551</v>
      </c>
      <c r="I15" s="55">
        <v>2.754572138180178E-2</v>
      </c>
    </row>
    <row r="16" spans="1:9" ht="18" customHeight="1" x14ac:dyDescent="0.25">
      <c r="A16" s="30" t="s">
        <v>95</v>
      </c>
      <c r="B16" s="57">
        <v>14463</v>
      </c>
      <c r="C16" s="57">
        <v>14724</v>
      </c>
      <c r="D16" s="55">
        <v>1.8046048537647685E-2</v>
      </c>
      <c r="E16" s="24"/>
      <c r="F16" s="30" t="s">
        <v>92</v>
      </c>
      <c r="G16" s="57">
        <v>20181</v>
      </c>
      <c r="H16" s="57">
        <v>20466</v>
      </c>
      <c r="I16" s="55">
        <v>1.4122194143005862E-2</v>
      </c>
    </row>
    <row r="17" spans="1:9" ht="18" customHeight="1" x14ac:dyDescent="0.25">
      <c r="A17" s="30" t="s">
        <v>97</v>
      </c>
      <c r="B17" s="57">
        <v>502</v>
      </c>
      <c r="C17" s="57">
        <v>569</v>
      </c>
      <c r="D17" s="55">
        <v>0.13346613545816743</v>
      </c>
      <c r="E17" s="24"/>
      <c r="F17" s="30" t="s">
        <v>94</v>
      </c>
      <c r="G17" s="57">
        <v>95351</v>
      </c>
      <c r="H17" s="57">
        <v>97182</v>
      </c>
      <c r="I17" s="55">
        <v>1.920273515747084E-2</v>
      </c>
    </row>
    <row r="18" spans="1:9" ht="18" customHeight="1" x14ac:dyDescent="0.25">
      <c r="A18" s="30" t="s">
        <v>99</v>
      </c>
      <c r="B18" s="57">
        <v>6907</v>
      </c>
      <c r="C18" s="57">
        <v>7378</v>
      </c>
      <c r="D18" s="55">
        <v>6.8191689590270776E-2</v>
      </c>
      <c r="E18" s="24"/>
      <c r="F18" s="30" t="s">
        <v>96</v>
      </c>
      <c r="G18" s="57">
        <v>2183</v>
      </c>
      <c r="H18" s="57">
        <v>2208</v>
      </c>
      <c r="I18" s="55">
        <v>1.1452130096197832E-2</v>
      </c>
    </row>
    <row r="19" spans="1:9" ht="18" customHeight="1" x14ac:dyDescent="0.25">
      <c r="A19" s="30" t="s">
        <v>101</v>
      </c>
      <c r="B19" s="57">
        <v>14843</v>
      </c>
      <c r="C19" s="57">
        <v>14967</v>
      </c>
      <c r="D19" s="55">
        <v>8.3541063127399173E-3</v>
      </c>
      <c r="E19" s="24"/>
      <c r="F19" s="30" t="s">
        <v>98</v>
      </c>
      <c r="G19" s="57">
        <v>33960</v>
      </c>
      <c r="H19" s="57">
        <v>35377</v>
      </c>
      <c r="I19" s="55">
        <v>4.1725559481743169E-2</v>
      </c>
    </row>
    <row r="20" spans="1:9" ht="16.5" customHeight="1" x14ac:dyDescent="0.25">
      <c r="A20" s="30" t="s">
        <v>103</v>
      </c>
      <c r="B20" s="57">
        <v>64691</v>
      </c>
      <c r="C20" s="57">
        <v>63157</v>
      </c>
      <c r="D20" s="55">
        <v>-2.3712726654403271E-2</v>
      </c>
      <c r="E20" s="24"/>
      <c r="F20" s="30" t="s">
        <v>100</v>
      </c>
      <c r="G20" s="57">
        <v>9452</v>
      </c>
      <c r="H20" s="57">
        <v>9377</v>
      </c>
      <c r="I20" s="55">
        <v>-7.9348286077021157E-3</v>
      </c>
    </row>
    <row r="21" spans="1:9" ht="16.5" customHeight="1" x14ac:dyDescent="0.25">
      <c r="A21" s="30" t="s">
        <v>104</v>
      </c>
      <c r="B21" s="57">
        <v>4359</v>
      </c>
      <c r="C21" s="57">
        <v>4190</v>
      </c>
      <c r="D21" s="55">
        <v>-3.877036017435187E-2</v>
      </c>
      <c r="E21" s="24"/>
      <c r="F21" s="30" t="s">
        <v>102</v>
      </c>
      <c r="G21" s="57">
        <v>5381</v>
      </c>
      <c r="H21" s="57">
        <v>5800</v>
      </c>
      <c r="I21" s="55">
        <v>7.7866567552499433E-2</v>
      </c>
    </row>
    <row r="22" spans="1:9" ht="19.5" customHeight="1" x14ac:dyDescent="0.25">
      <c r="A22" s="30" t="s">
        <v>106</v>
      </c>
      <c r="B22" s="57">
        <v>9002</v>
      </c>
      <c r="C22" s="57">
        <v>9243</v>
      </c>
      <c r="D22" s="55">
        <v>2.6771828482559323E-2</v>
      </c>
      <c r="E22" s="24"/>
      <c r="F22" s="30" t="s">
        <v>338</v>
      </c>
      <c r="G22" s="57">
        <v>115332</v>
      </c>
      <c r="H22" s="57">
        <v>112160</v>
      </c>
      <c r="I22" s="55">
        <v>-2.7503208129573742E-2</v>
      </c>
    </row>
    <row r="23" spans="1:9" ht="18" customHeight="1" x14ac:dyDescent="0.25">
      <c r="A23" s="30" t="s">
        <v>108</v>
      </c>
      <c r="B23" s="57">
        <v>4062</v>
      </c>
      <c r="C23" s="57">
        <v>3975</v>
      </c>
      <c r="D23" s="55">
        <v>-2.1418020679468297E-2</v>
      </c>
      <c r="E23" s="24"/>
      <c r="F23" s="30" t="s">
        <v>105</v>
      </c>
      <c r="G23" s="57">
        <v>7301</v>
      </c>
      <c r="H23" s="57">
        <v>6995</v>
      </c>
      <c r="I23" s="55">
        <v>-4.1912066840158912E-2</v>
      </c>
    </row>
    <row r="24" spans="1:9" ht="18" customHeight="1" x14ac:dyDescent="0.25">
      <c r="A24" s="30" t="s">
        <v>110</v>
      </c>
      <c r="B24" s="57">
        <v>6908</v>
      </c>
      <c r="C24" s="57">
        <v>7390</v>
      </c>
      <c r="D24" s="55">
        <v>6.9774174869716266E-2</v>
      </c>
      <c r="E24" s="24"/>
      <c r="F24" s="30" t="s">
        <v>107</v>
      </c>
      <c r="G24" s="57">
        <v>2107</v>
      </c>
      <c r="H24" s="57">
        <v>2139</v>
      </c>
      <c r="I24" s="55">
        <v>1.5187470336972098E-2</v>
      </c>
    </row>
    <row r="25" spans="1:9" ht="18" customHeight="1" x14ac:dyDescent="0.25">
      <c r="A25" s="30" t="s">
        <v>112</v>
      </c>
      <c r="B25" s="57">
        <v>8736</v>
      </c>
      <c r="C25" s="57">
        <v>8754</v>
      </c>
      <c r="D25" s="55">
        <v>2.0604395604395531E-3</v>
      </c>
      <c r="E25" s="24"/>
      <c r="F25" s="30" t="s">
        <v>109</v>
      </c>
      <c r="G25" s="57">
        <v>15155</v>
      </c>
      <c r="H25" s="57">
        <v>15534</v>
      </c>
      <c r="I25" s="55">
        <v>2.5008248102936337E-2</v>
      </c>
    </row>
    <row r="26" spans="1:9" ht="18" customHeight="1" x14ac:dyDescent="0.25">
      <c r="A26" s="30" t="s">
        <v>114</v>
      </c>
      <c r="B26" s="57">
        <v>28952</v>
      </c>
      <c r="C26" s="57">
        <v>30688</v>
      </c>
      <c r="D26" s="55">
        <v>5.9961315280464111E-2</v>
      </c>
      <c r="E26" s="24"/>
      <c r="F26" s="30" t="s">
        <v>111</v>
      </c>
      <c r="G26" s="57">
        <v>4263</v>
      </c>
      <c r="H26" s="57">
        <v>4329</v>
      </c>
      <c r="I26" s="55">
        <v>1.5482054890921804E-2</v>
      </c>
    </row>
    <row r="27" spans="1:9" ht="18" customHeight="1" x14ac:dyDescent="0.25">
      <c r="A27" s="30" t="s">
        <v>116</v>
      </c>
      <c r="B27" s="57">
        <v>30107</v>
      </c>
      <c r="C27" s="57">
        <v>29972</v>
      </c>
      <c r="D27" s="55">
        <v>-4.4840070415518296E-3</v>
      </c>
      <c r="E27" s="24"/>
      <c r="F27" s="30" t="s">
        <v>113</v>
      </c>
      <c r="G27" s="57">
        <v>8971</v>
      </c>
      <c r="H27" s="57">
        <v>9078</v>
      </c>
      <c r="I27" s="55">
        <v>1.1927321368855104E-2</v>
      </c>
    </row>
    <row r="28" spans="1:9" ht="16.5" customHeight="1" x14ac:dyDescent="0.25">
      <c r="A28" s="30" t="s">
        <v>118</v>
      </c>
      <c r="B28" s="57">
        <v>53555</v>
      </c>
      <c r="C28" s="57">
        <v>54416</v>
      </c>
      <c r="D28" s="55">
        <v>1.6076930258612565E-2</v>
      </c>
      <c r="E28" s="24"/>
      <c r="F28" s="30" t="s">
        <v>115</v>
      </c>
      <c r="G28" s="57">
        <v>802</v>
      </c>
      <c r="H28" s="57">
        <v>846</v>
      </c>
      <c r="I28" s="55">
        <v>5.4862842892767993E-2</v>
      </c>
    </row>
    <row r="29" spans="1:9" ht="16.5" customHeight="1" x14ac:dyDescent="0.25">
      <c r="A29" s="30" t="s">
        <v>120</v>
      </c>
      <c r="B29" s="57">
        <v>4369</v>
      </c>
      <c r="C29" s="57">
        <v>4216</v>
      </c>
      <c r="D29" s="55">
        <v>-3.5019455252918275E-2</v>
      </c>
      <c r="E29" s="24"/>
      <c r="F29" s="30" t="s">
        <v>117</v>
      </c>
      <c r="G29" s="57">
        <v>5194</v>
      </c>
      <c r="H29" s="57">
        <v>5644</v>
      </c>
      <c r="I29" s="55">
        <v>8.6638428956488323E-2</v>
      </c>
    </row>
    <row r="30" spans="1:9" ht="16.5" customHeight="1" x14ac:dyDescent="0.25">
      <c r="A30" s="30" t="s">
        <v>122</v>
      </c>
      <c r="B30" s="57">
        <v>25029</v>
      </c>
      <c r="C30" s="57">
        <v>25421</v>
      </c>
      <c r="D30" s="55">
        <v>1.5661832274561416E-2</v>
      </c>
      <c r="E30" s="24"/>
      <c r="F30" s="30" t="s">
        <v>119</v>
      </c>
      <c r="G30" s="57">
        <v>4524</v>
      </c>
      <c r="H30" s="57">
        <v>5744</v>
      </c>
      <c r="I30" s="55">
        <v>0.26967285587975254</v>
      </c>
    </row>
    <row r="31" spans="1:9" ht="16.5" customHeight="1" x14ac:dyDescent="0.25">
      <c r="A31" s="30" t="s">
        <v>124</v>
      </c>
      <c r="B31" s="57">
        <v>15851</v>
      </c>
      <c r="C31" s="57">
        <v>16645</v>
      </c>
      <c r="D31" s="55">
        <v>5.0091476878430408E-2</v>
      </c>
      <c r="E31" s="24"/>
      <c r="F31" s="30" t="s">
        <v>121</v>
      </c>
      <c r="G31" s="57">
        <v>4115</v>
      </c>
      <c r="H31" s="57">
        <v>4348</v>
      </c>
      <c r="I31" s="55">
        <v>5.6622114216281938E-2</v>
      </c>
    </row>
    <row r="32" spans="1:9" ht="17.25" customHeight="1" x14ac:dyDescent="0.25">
      <c r="A32" s="30" t="s">
        <v>126</v>
      </c>
      <c r="B32" s="57">
        <v>631</v>
      </c>
      <c r="C32" s="57">
        <v>612</v>
      </c>
      <c r="D32" s="55">
        <v>-3.0110935023771823E-2</v>
      </c>
      <c r="E32" s="24"/>
      <c r="F32" s="30" t="s">
        <v>123</v>
      </c>
      <c r="G32" s="57">
        <v>5732</v>
      </c>
      <c r="H32" s="57">
        <v>5653</v>
      </c>
      <c r="I32" s="55">
        <v>-1.3782274947662265E-2</v>
      </c>
    </row>
    <row r="33" spans="1:11" ht="17.25" customHeight="1" x14ac:dyDescent="0.25">
      <c r="A33" s="30" t="s">
        <v>128</v>
      </c>
      <c r="B33" s="57">
        <v>15850</v>
      </c>
      <c r="C33" s="57">
        <v>15781</v>
      </c>
      <c r="D33" s="55">
        <v>-4.3533123028390852E-3</v>
      </c>
      <c r="E33" s="24"/>
      <c r="F33" s="30" t="s">
        <v>125</v>
      </c>
      <c r="G33" s="57">
        <v>4262</v>
      </c>
      <c r="H33" s="57">
        <v>4456</v>
      </c>
      <c r="I33" s="55">
        <v>4.551853589863919E-2</v>
      </c>
    </row>
    <row r="34" spans="1:11" ht="17.25" customHeight="1" x14ac:dyDescent="0.25">
      <c r="A34" s="30" t="s">
        <v>130</v>
      </c>
      <c r="B34" s="57">
        <v>1677</v>
      </c>
      <c r="C34" s="57">
        <v>1725</v>
      </c>
      <c r="D34" s="55">
        <v>2.8622540250447193E-2</v>
      </c>
      <c r="E34" s="24"/>
      <c r="F34" s="30" t="s">
        <v>127</v>
      </c>
      <c r="G34" s="57">
        <v>28336</v>
      </c>
      <c r="H34" s="57">
        <v>29356</v>
      </c>
      <c r="I34" s="55">
        <v>3.5996612083568635E-2</v>
      </c>
    </row>
    <row r="35" spans="1:11" ht="17.25" customHeight="1" x14ac:dyDescent="0.25">
      <c r="A35" s="30" t="s">
        <v>132</v>
      </c>
      <c r="B35" s="57">
        <v>4476</v>
      </c>
      <c r="C35" s="57">
        <v>4945</v>
      </c>
      <c r="D35" s="55">
        <v>0.10478105451295794</v>
      </c>
      <c r="E35" s="24"/>
      <c r="F35" s="30" t="s">
        <v>129</v>
      </c>
      <c r="G35" s="57">
        <v>6716</v>
      </c>
      <c r="H35" s="57">
        <v>7800</v>
      </c>
      <c r="I35" s="55">
        <v>0.16140559857057779</v>
      </c>
    </row>
    <row r="36" spans="1:11" ht="17.25" customHeight="1" x14ac:dyDescent="0.25">
      <c r="A36" s="30" t="s">
        <v>134</v>
      </c>
      <c r="B36" s="57">
        <v>4650</v>
      </c>
      <c r="C36" s="57">
        <v>4677</v>
      </c>
      <c r="D36" s="55">
        <v>5.8064516129032739E-3</v>
      </c>
      <c r="E36" s="24"/>
      <c r="F36" s="30" t="s">
        <v>131</v>
      </c>
      <c r="G36" s="57">
        <v>41597</v>
      </c>
      <c r="H36" s="57">
        <v>42619</v>
      </c>
      <c r="I36" s="55">
        <v>2.4569079500925461E-2</v>
      </c>
    </row>
    <row r="37" spans="1:11" ht="17.25" customHeight="1" x14ac:dyDescent="0.25">
      <c r="A37" s="30" t="s">
        <v>136</v>
      </c>
      <c r="B37" s="57">
        <v>8647</v>
      </c>
      <c r="C37" s="57">
        <v>9463</v>
      </c>
      <c r="D37" s="55">
        <v>9.436798889788367E-2</v>
      </c>
      <c r="E37" s="24"/>
      <c r="F37" s="30" t="s">
        <v>133</v>
      </c>
      <c r="G37" s="57">
        <v>3399</v>
      </c>
      <c r="H37" s="57">
        <v>3822</v>
      </c>
      <c r="I37" s="55">
        <v>0.12444836716681373</v>
      </c>
      <c r="K37" s="236"/>
    </row>
    <row r="38" spans="1:11" ht="18" customHeight="1" x14ac:dyDescent="0.25">
      <c r="A38" s="30" t="s">
        <v>137</v>
      </c>
      <c r="B38" s="57">
        <v>5217</v>
      </c>
      <c r="C38" s="57">
        <v>5522</v>
      </c>
      <c r="D38" s="55">
        <v>5.8462718037186168E-2</v>
      </c>
      <c r="E38" s="24"/>
      <c r="F38" s="30" t="s">
        <v>135</v>
      </c>
      <c r="G38" s="57">
        <v>53032</v>
      </c>
      <c r="H38" s="57">
        <v>51829</v>
      </c>
      <c r="I38" s="55">
        <v>-2.2684416955800257E-2</v>
      </c>
    </row>
    <row r="39" spans="1:11" ht="18" customHeight="1" x14ac:dyDescent="0.25">
      <c r="A39" s="30" t="s">
        <v>138</v>
      </c>
      <c r="B39" s="57">
        <v>2546</v>
      </c>
      <c r="C39" s="57">
        <v>2598</v>
      </c>
      <c r="D39" s="55">
        <v>2.0424194815396701E-2</v>
      </c>
      <c r="E39" s="24"/>
      <c r="F39" s="30" t="s">
        <v>205</v>
      </c>
      <c r="G39" s="57">
        <v>2257</v>
      </c>
      <c r="H39" s="57">
        <v>6476</v>
      </c>
      <c r="I39" s="55">
        <v>1.8692955250332299</v>
      </c>
    </row>
    <row r="40" spans="1:11" ht="16.5" customHeight="1" x14ac:dyDescent="0.25">
      <c r="A40" s="30"/>
      <c r="B40" s="57"/>
      <c r="C40" s="57"/>
      <c r="D40" s="55"/>
      <c r="E40" s="24"/>
      <c r="F40" s="32" t="s">
        <v>70</v>
      </c>
      <c r="G40" s="56">
        <v>1366778</v>
      </c>
      <c r="H40" s="56">
        <v>1392699</v>
      </c>
      <c r="I40" s="54">
        <v>1.8965040408903233E-2</v>
      </c>
    </row>
    <row r="41" spans="1:11" ht="15.75" x14ac:dyDescent="0.25">
      <c r="B41" s="24"/>
      <c r="C41" s="24"/>
      <c r="D41" s="25"/>
      <c r="E41" s="24"/>
      <c r="F41" s="30"/>
    </row>
    <row r="42" spans="1:11" ht="27.75" customHeight="1" x14ac:dyDescent="0.2">
      <c r="A42" s="520" t="s">
        <v>415</v>
      </c>
      <c r="B42" s="520"/>
      <c r="C42" s="520"/>
      <c r="D42" s="520"/>
      <c r="E42" s="520"/>
      <c r="F42" s="520"/>
      <c r="G42" s="520"/>
      <c r="H42" s="520"/>
      <c r="I42" s="520"/>
    </row>
    <row r="43" spans="1:11" ht="15.75" customHeight="1" x14ac:dyDescent="0.2">
      <c r="A43" s="519" t="s">
        <v>416</v>
      </c>
      <c r="B43" s="519"/>
      <c r="C43" s="519"/>
      <c r="D43" s="519"/>
      <c r="E43" s="519"/>
      <c r="F43" s="519"/>
      <c r="G43" s="519"/>
      <c r="H43" s="519"/>
      <c r="I43" s="519"/>
    </row>
    <row r="44" spans="1:11" x14ac:dyDescent="0.2">
      <c r="A44" s="237"/>
      <c r="B44" s="237"/>
      <c r="C44" s="237"/>
      <c r="D44" s="237"/>
      <c r="E44" s="237"/>
      <c r="F44" s="242"/>
    </row>
    <row r="45" spans="1:11" x14ac:dyDescent="0.2">
      <c r="A45" s="237"/>
      <c r="B45" s="237"/>
      <c r="C45" s="237"/>
      <c r="D45" s="237"/>
      <c r="E45" s="237"/>
      <c r="F45" s="242"/>
    </row>
    <row r="46" spans="1:11" x14ac:dyDescent="0.2">
      <c r="A46" s="28"/>
      <c r="B46" s="29"/>
      <c r="C46" s="29"/>
      <c r="D46" s="29"/>
      <c r="E46" s="29"/>
      <c r="F46" s="29"/>
    </row>
    <row r="47" spans="1:11" x14ac:dyDescent="0.2">
      <c r="A47" s="28"/>
      <c r="B47" s="29"/>
      <c r="C47" s="29"/>
      <c r="D47" s="29"/>
      <c r="E47" s="29"/>
      <c r="F47" s="29"/>
    </row>
  </sheetData>
  <mergeCells count="2">
    <mergeCell ref="A43:I43"/>
    <mergeCell ref="A42:I42"/>
  </mergeCells>
  <phoneticPr fontId="0" type="noConversion"/>
  <printOptions horizontalCentered="1"/>
  <pageMargins left="0.5" right="0.5" top="1" bottom="0.5" header="0.25" footer="0.25"/>
  <pageSetup scale="86" orientation="portrait" r:id="rId1"/>
  <headerFooter scaleWithDoc="0">
    <oddHeader>&amp;R&amp;"Times New Roman,Bold Italic"Pennsylvania Department of Revenue</oddHeader>
    <oddFooter>&amp;C- 16 -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I53"/>
  <sheetViews>
    <sheetView zoomScale="85" zoomScaleNormal="85" workbookViewId="0">
      <selection sqref="A1:I1"/>
    </sheetView>
  </sheetViews>
  <sheetFormatPr defaultColWidth="9.33203125" defaultRowHeight="15.75" x14ac:dyDescent="0.25"/>
  <cols>
    <col min="1" max="1" width="26.5" style="14" customWidth="1"/>
    <col min="2" max="2" width="17.5" style="10" customWidth="1"/>
    <col min="3" max="3" width="21.33203125" style="10" customWidth="1"/>
    <col min="4" max="4" width="16.5" style="10" bestFit="1" customWidth="1"/>
    <col min="5" max="5" width="18.33203125" style="10" bestFit="1" customWidth="1"/>
    <col min="6" max="6" width="17" style="10" customWidth="1"/>
    <col min="7" max="7" width="19.6640625" style="10" customWidth="1"/>
    <col min="8" max="8" width="19.83203125" style="10" customWidth="1"/>
    <col min="9" max="9" width="16.6640625" style="10" bestFit="1" customWidth="1"/>
    <col min="10" max="16384" width="9.33203125" style="10"/>
  </cols>
  <sheetData>
    <row r="1" spans="1:9" ht="20.25" x14ac:dyDescent="0.3">
      <c r="A1" s="521" t="s">
        <v>532</v>
      </c>
      <c r="B1" s="521"/>
      <c r="C1" s="521"/>
      <c r="D1" s="521"/>
      <c r="E1" s="521"/>
      <c r="F1" s="521"/>
      <c r="G1" s="521"/>
      <c r="H1" s="521"/>
      <c r="I1" s="521"/>
    </row>
    <row r="2" spans="1:9" ht="20.25" x14ac:dyDescent="0.3">
      <c r="A2" s="494" t="s">
        <v>167</v>
      </c>
      <c r="B2" s="494"/>
      <c r="C2" s="494"/>
      <c r="D2" s="494"/>
      <c r="E2" s="494"/>
      <c r="F2" s="494"/>
      <c r="G2" s="494"/>
      <c r="H2" s="494"/>
      <c r="I2" s="494"/>
    </row>
    <row r="3" spans="1:9" ht="18.75" x14ac:dyDescent="0.3">
      <c r="A3" s="474" t="s">
        <v>168</v>
      </c>
      <c r="B3" s="474"/>
      <c r="C3" s="474"/>
      <c r="D3" s="474"/>
      <c r="E3" s="474"/>
      <c r="F3" s="474"/>
      <c r="G3" s="474"/>
      <c r="H3" s="474"/>
      <c r="I3" s="474"/>
    </row>
    <row r="4" spans="1:9" x14ac:dyDescent="0.25">
      <c r="A4" s="498" t="s">
        <v>0</v>
      </c>
      <c r="B4" s="498"/>
      <c r="C4" s="498"/>
      <c r="D4" s="498"/>
      <c r="E4" s="498"/>
      <c r="F4" s="498"/>
      <c r="G4" s="498"/>
      <c r="H4" s="498"/>
      <c r="I4" s="498"/>
    </row>
    <row r="5" spans="1:9" ht="18.75" x14ac:dyDescent="0.3">
      <c r="A5" s="107"/>
      <c r="B5" s="15"/>
      <c r="C5" s="15"/>
      <c r="D5" s="15"/>
      <c r="E5" s="15"/>
      <c r="F5" s="15"/>
      <c r="G5" s="15" t="s">
        <v>509</v>
      </c>
      <c r="H5" s="15" t="s">
        <v>1</v>
      </c>
      <c r="I5" s="462"/>
    </row>
    <row r="6" spans="1:9" ht="18.75" x14ac:dyDescent="0.3">
      <c r="A6" s="107" t="s">
        <v>510</v>
      </c>
      <c r="B6" s="15" t="s">
        <v>511</v>
      </c>
      <c r="C6" s="15" t="s">
        <v>510</v>
      </c>
      <c r="D6" s="15" t="s">
        <v>512</v>
      </c>
      <c r="E6" s="15" t="s">
        <v>512</v>
      </c>
      <c r="F6" s="15" t="s">
        <v>513</v>
      </c>
      <c r="G6" s="15" t="s">
        <v>510</v>
      </c>
      <c r="H6" s="15" t="s">
        <v>510</v>
      </c>
      <c r="I6" s="462"/>
    </row>
    <row r="7" spans="1:9" ht="18.75" x14ac:dyDescent="0.3">
      <c r="A7" s="463" t="s">
        <v>514</v>
      </c>
      <c r="B7" s="373" t="s">
        <v>515</v>
      </c>
      <c r="C7" s="373" t="s">
        <v>516</v>
      </c>
      <c r="D7" s="373" t="s">
        <v>517</v>
      </c>
      <c r="E7" s="373" t="s">
        <v>518</v>
      </c>
      <c r="F7" s="373" t="s">
        <v>519</v>
      </c>
      <c r="G7" s="373" t="s">
        <v>520</v>
      </c>
      <c r="H7" s="373" t="s">
        <v>520</v>
      </c>
      <c r="I7" s="373" t="s">
        <v>521</v>
      </c>
    </row>
    <row r="8" spans="1:9" ht="18.75" x14ac:dyDescent="0.3">
      <c r="A8" s="78"/>
      <c r="B8" s="51"/>
      <c r="C8" s="51"/>
      <c r="D8" s="51"/>
      <c r="E8" s="51"/>
      <c r="F8" s="51"/>
      <c r="G8" s="51"/>
      <c r="H8" s="51"/>
    </row>
    <row r="9" spans="1:9" ht="18.75" x14ac:dyDescent="0.3">
      <c r="A9" s="400" t="s">
        <v>505</v>
      </c>
      <c r="B9" s="80">
        <v>237648</v>
      </c>
      <c r="C9" s="79">
        <v>0</v>
      </c>
      <c r="D9" s="79">
        <v>0</v>
      </c>
      <c r="E9" s="79">
        <v>0</v>
      </c>
      <c r="F9" s="79">
        <v>0</v>
      </c>
      <c r="G9" s="79">
        <v>0</v>
      </c>
      <c r="H9" s="79">
        <v>0</v>
      </c>
      <c r="I9" s="81">
        <v>0</v>
      </c>
    </row>
    <row r="10" spans="1:9" ht="18.75" x14ac:dyDescent="0.3">
      <c r="A10" s="401" t="s">
        <v>343</v>
      </c>
      <c r="B10" s="81">
        <v>398086</v>
      </c>
      <c r="C10" s="81">
        <v>49561</v>
      </c>
      <c r="D10" s="81">
        <v>41958</v>
      </c>
      <c r="E10" s="81">
        <v>30115</v>
      </c>
      <c r="F10" s="81">
        <v>7876</v>
      </c>
      <c r="G10" s="81">
        <v>8273</v>
      </c>
      <c r="H10" s="81">
        <v>137783</v>
      </c>
      <c r="I10" s="81">
        <v>4230</v>
      </c>
    </row>
    <row r="11" spans="1:9" ht="18.75" x14ac:dyDescent="0.3">
      <c r="A11" s="401" t="s">
        <v>344</v>
      </c>
      <c r="B11" s="81">
        <v>356281</v>
      </c>
      <c r="C11" s="81">
        <v>419349</v>
      </c>
      <c r="D11" s="81">
        <v>72778</v>
      </c>
      <c r="E11" s="81">
        <v>105520</v>
      </c>
      <c r="F11" s="81">
        <v>40834</v>
      </c>
      <c r="G11" s="81">
        <v>52031</v>
      </c>
      <c r="H11" s="81">
        <v>690512</v>
      </c>
      <c r="I11" s="81">
        <v>21199</v>
      </c>
    </row>
    <row r="12" spans="1:9" ht="18.75" x14ac:dyDescent="0.3">
      <c r="A12" s="401"/>
      <c r="I12" s="81"/>
    </row>
    <row r="13" spans="1:9" ht="18.75" x14ac:dyDescent="0.3">
      <c r="A13" s="401" t="s">
        <v>345</v>
      </c>
      <c r="B13" s="81">
        <v>272040</v>
      </c>
      <c r="C13" s="81">
        <v>745978</v>
      </c>
      <c r="D13" s="81">
        <v>65445</v>
      </c>
      <c r="E13" s="81">
        <v>129334</v>
      </c>
      <c r="F13" s="81">
        <v>66849</v>
      </c>
      <c r="G13" s="81">
        <v>70074</v>
      </c>
      <c r="H13" s="81">
        <v>1077679</v>
      </c>
      <c r="I13" s="81">
        <v>33085</v>
      </c>
    </row>
    <row r="14" spans="1:9" ht="18.75" x14ac:dyDescent="0.3">
      <c r="A14" s="401" t="s">
        <v>346</v>
      </c>
      <c r="B14" s="81">
        <v>230298</v>
      </c>
      <c r="C14" s="81">
        <v>999647</v>
      </c>
      <c r="D14" s="81">
        <v>61204</v>
      </c>
      <c r="E14" s="81">
        <v>134456</v>
      </c>
      <c r="F14" s="81">
        <v>97710</v>
      </c>
      <c r="G14" s="81">
        <v>81958</v>
      </c>
      <c r="H14" s="81">
        <v>1374975</v>
      </c>
      <c r="I14" s="81">
        <v>42212</v>
      </c>
    </row>
    <row r="15" spans="1:9" ht="18.75" x14ac:dyDescent="0.3">
      <c r="A15" s="401" t="s">
        <v>347</v>
      </c>
      <c r="B15" s="81">
        <v>197513</v>
      </c>
      <c r="C15" s="81">
        <v>1186780</v>
      </c>
      <c r="D15" s="81">
        <v>54779</v>
      </c>
      <c r="E15" s="81">
        <v>133983</v>
      </c>
      <c r="F15" s="81">
        <v>117203</v>
      </c>
      <c r="G15" s="81">
        <v>82101</v>
      </c>
      <c r="H15" s="81">
        <v>1574846</v>
      </c>
      <c r="I15" s="81">
        <v>48348</v>
      </c>
    </row>
    <row r="16" spans="1:9" ht="18.75" x14ac:dyDescent="0.3">
      <c r="A16" s="401"/>
      <c r="I16" s="81"/>
    </row>
    <row r="17" spans="1:9" ht="18.75" x14ac:dyDescent="0.3">
      <c r="A17" s="401" t="s">
        <v>348</v>
      </c>
      <c r="B17" s="81">
        <v>183401</v>
      </c>
      <c r="C17" s="81">
        <v>1385067</v>
      </c>
      <c r="D17" s="81">
        <v>50526</v>
      </c>
      <c r="E17" s="81">
        <v>128730</v>
      </c>
      <c r="F17" s="81">
        <v>184366</v>
      </c>
      <c r="G17" s="81">
        <v>84609</v>
      </c>
      <c r="H17" s="81">
        <v>1833298</v>
      </c>
      <c r="I17" s="81">
        <v>56282</v>
      </c>
    </row>
    <row r="18" spans="1:9" ht="18.75" x14ac:dyDescent="0.3">
      <c r="A18" s="401" t="s">
        <v>349</v>
      </c>
      <c r="B18" s="81">
        <v>166782</v>
      </c>
      <c r="C18" s="81">
        <v>1560111</v>
      </c>
      <c r="D18" s="81">
        <v>47735</v>
      </c>
      <c r="E18" s="81">
        <v>127194</v>
      </c>
      <c r="F18" s="81">
        <v>177345</v>
      </c>
      <c r="G18" s="81">
        <v>86648</v>
      </c>
      <c r="H18" s="81">
        <v>1999033</v>
      </c>
      <c r="I18" s="81">
        <v>61370</v>
      </c>
    </row>
    <row r="19" spans="1:9" ht="18.75" x14ac:dyDescent="0.3">
      <c r="A19" s="401" t="s">
        <v>350</v>
      </c>
      <c r="B19" s="81">
        <v>157644</v>
      </c>
      <c r="C19" s="81">
        <v>1745083</v>
      </c>
      <c r="D19" s="81">
        <v>44484</v>
      </c>
      <c r="E19" s="81">
        <v>120981</v>
      </c>
      <c r="F19" s="81">
        <v>211085</v>
      </c>
      <c r="G19" s="81">
        <v>84612</v>
      </c>
      <c r="H19" s="81">
        <v>2206245</v>
      </c>
      <c r="I19" s="81">
        <v>67732</v>
      </c>
    </row>
    <row r="20" spans="1:9" ht="18.75" x14ac:dyDescent="0.3">
      <c r="A20" s="401"/>
      <c r="I20" s="81"/>
    </row>
    <row r="21" spans="1:9" ht="18.75" x14ac:dyDescent="0.3">
      <c r="A21" s="401" t="s">
        <v>351</v>
      </c>
      <c r="B21" s="81">
        <v>152138</v>
      </c>
      <c r="C21" s="81">
        <v>1945579</v>
      </c>
      <c r="D21" s="81">
        <v>40798</v>
      </c>
      <c r="E21" s="81">
        <v>115968</v>
      </c>
      <c r="F21" s="81">
        <v>243183</v>
      </c>
      <c r="G21" s="81">
        <v>84913</v>
      </c>
      <c r="H21" s="81">
        <v>2430441</v>
      </c>
      <c r="I21" s="81">
        <v>74615</v>
      </c>
    </row>
    <row r="22" spans="1:9" ht="18.75" x14ac:dyDescent="0.3">
      <c r="A22" s="401" t="s">
        <v>352</v>
      </c>
      <c r="B22" s="81">
        <v>140324</v>
      </c>
      <c r="C22" s="81">
        <v>2096739</v>
      </c>
      <c r="D22" s="81">
        <v>38677</v>
      </c>
      <c r="E22" s="81">
        <v>111252</v>
      </c>
      <c r="F22" s="81">
        <v>192569</v>
      </c>
      <c r="G22" s="81">
        <v>85098</v>
      </c>
      <c r="H22" s="81">
        <v>2524334</v>
      </c>
      <c r="I22" s="81">
        <v>77497</v>
      </c>
    </row>
    <row r="23" spans="1:9" ht="18.75" x14ac:dyDescent="0.3">
      <c r="A23" s="401" t="s">
        <v>353</v>
      </c>
      <c r="B23" s="81">
        <v>201609</v>
      </c>
      <c r="C23" s="81">
        <v>3511081</v>
      </c>
      <c r="D23" s="81">
        <v>55256</v>
      </c>
      <c r="E23" s="81">
        <v>160078</v>
      </c>
      <c r="F23" s="81">
        <v>274744</v>
      </c>
      <c r="G23" s="81">
        <v>129618</v>
      </c>
      <c r="H23" s="81">
        <v>4130777</v>
      </c>
      <c r="I23" s="81">
        <v>126815</v>
      </c>
    </row>
    <row r="24" spans="1:9" ht="18.75" x14ac:dyDescent="0.3">
      <c r="A24" s="401"/>
      <c r="I24" s="81"/>
    </row>
    <row r="25" spans="1:9" ht="18.75" x14ac:dyDescent="0.3">
      <c r="A25" s="401" t="s">
        <v>354</v>
      </c>
      <c r="B25" s="81">
        <v>192638</v>
      </c>
      <c r="C25" s="81">
        <v>3926945</v>
      </c>
      <c r="D25" s="81">
        <v>48958</v>
      </c>
      <c r="E25" s="81">
        <v>151313</v>
      </c>
      <c r="F25" s="81">
        <v>269703</v>
      </c>
      <c r="G25" s="81">
        <v>128858</v>
      </c>
      <c r="H25" s="81">
        <v>4525776</v>
      </c>
      <c r="I25" s="81">
        <v>138941</v>
      </c>
    </row>
    <row r="26" spans="1:9" ht="18.75" x14ac:dyDescent="0.3">
      <c r="A26" s="401" t="s">
        <v>355</v>
      </c>
      <c r="B26" s="81">
        <v>309801</v>
      </c>
      <c r="C26" s="81">
        <v>7543805</v>
      </c>
      <c r="D26" s="81">
        <v>77257</v>
      </c>
      <c r="E26" s="81">
        <v>231078</v>
      </c>
      <c r="F26" s="81">
        <v>446803</v>
      </c>
      <c r="G26" s="81">
        <v>211797</v>
      </c>
      <c r="H26" s="81">
        <v>8510740</v>
      </c>
      <c r="I26" s="81">
        <v>261280</v>
      </c>
    </row>
    <row r="27" spans="1:9" ht="18.75" x14ac:dyDescent="0.3">
      <c r="A27" s="401" t="s">
        <v>356</v>
      </c>
      <c r="B27" s="81">
        <v>284104</v>
      </c>
      <c r="C27" s="81">
        <v>8278242</v>
      </c>
      <c r="D27" s="81">
        <v>68718</v>
      </c>
      <c r="E27" s="81">
        <v>215784</v>
      </c>
      <c r="F27" s="81">
        <v>441659</v>
      </c>
      <c r="G27" s="81">
        <v>213813</v>
      </c>
      <c r="H27" s="81">
        <v>9218215</v>
      </c>
      <c r="I27" s="81">
        <v>282999</v>
      </c>
    </row>
    <row r="28" spans="1:9" ht="18.75" x14ac:dyDescent="0.3">
      <c r="A28" s="401"/>
      <c r="I28" s="81"/>
    </row>
    <row r="29" spans="1:9" ht="18.75" x14ac:dyDescent="0.3">
      <c r="A29" s="401" t="s">
        <v>357</v>
      </c>
      <c r="B29" s="81">
        <v>252404</v>
      </c>
      <c r="C29" s="81">
        <v>8559469</v>
      </c>
      <c r="D29" s="81">
        <v>61417</v>
      </c>
      <c r="E29" s="81">
        <v>198932</v>
      </c>
      <c r="F29" s="81">
        <v>424607</v>
      </c>
      <c r="G29" s="81">
        <v>207030</v>
      </c>
      <c r="H29" s="81">
        <v>9451455</v>
      </c>
      <c r="I29" s="81">
        <v>290160</v>
      </c>
    </row>
    <row r="30" spans="1:9" ht="18.75" x14ac:dyDescent="0.3">
      <c r="A30" s="401" t="s">
        <v>358</v>
      </c>
      <c r="B30" s="81">
        <v>421385</v>
      </c>
      <c r="C30" s="81">
        <v>17159348</v>
      </c>
      <c r="D30" s="81">
        <v>113457</v>
      </c>
      <c r="E30" s="81">
        <v>356006</v>
      </c>
      <c r="F30" s="81">
        <v>833035</v>
      </c>
      <c r="G30" s="81">
        <v>410917</v>
      </c>
      <c r="H30" s="81">
        <v>18872763</v>
      </c>
      <c r="I30" s="81">
        <v>579394</v>
      </c>
    </row>
    <row r="31" spans="1:9" ht="18.75" x14ac:dyDescent="0.3">
      <c r="A31" s="401" t="s">
        <v>359</v>
      </c>
      <c r="B31" s="81">
        <v>716797</v>
      </c>
      <c r="C31" s="81">
        <v>40102879</v>
      </c>
      <c r="D31" s="81">
        <v>231623</v>
      </c>
      <c r="E31" s="81">
        <v>741020</v>
      </c>
      <c r="F31" s="81">
        <v>1950712</v>
      </c>
      <c r="G31" s="81">
        <v>988362</v>
      </c>
      <c r="H31" s="81">
        <v>44014596</v>
      </c>
      <c r="I31" s="81">
        <v>1351248</v>
      </c>
    </row>
    <row r="32" spans="1:9" ht="18.75" x14ac:dyDescent="0.3">
      <c r="A32" s="401"/>
      <c r="I32" s="81"/>
    </row>
    <row r="33" spans="1:9" ht="18.75" x14ac:dyDescent="0.3">
      <c r="A33" s="401" t="s">
        <v>360</v>
      </c>
      <c r="B33" s="81">
        <v>449532</v>
      </c>
      <c r="C33" s="81">
        <v>35480114</v>
      </c>
      <c r="D33" s="81">
        <v>175456</v>
      </c>
      <c r="E33" s="81">
        <v>578792</v>
      </c>
      <c r="F33" s="81">
        <v>1770176</v>
      </c>
      <c r="G33" s="81">
        <v>914152</v>
      </c>
      <c r="H33" s="81">
        <v>38918690</v>
      </c>
      <c r="I33" s="81">
        <v>1194804</v>
      </c>
    </row>
    <row r="34" spans="1:9" ht="18.75" x14ac:dyDescent="0.3">
      <c r="A34" s="401" t="s">
        <v>422</v>
      </c>
      <c r="B34" s="81">
        <v>471193</v>
      </c>
      <c r="C34" s="81">
        <v>51454561</v>
      </c>
      <c r="D34" s="81">
        <v>253309</v>
      </c>
      <c r="E34" s="81">
        <v>893525</v>
      </c>
      <c r="F34" s="81">
        <v>2958902</v>
      </c>
      <c r="G34" s="81">
        <v>1589130</v>
      </c>
      <c r="H34" s="81">
        <v>57149428</v>
      </c>
      <c r="I34" s="81">
        <v>1754487</v>
      </c>
    </row>
    <row r="35" spans="1:9" ht="18.75" x14ac:dyDescent="0.3">
      <c r="A35" s="402" t="s">
        <v>423</v>
      </c>
      <c r="B35" s="398">
        <v>283057</v>
      </c>
      <c r="C35" s="398">
        <v>45312641</v>
      </c>
      <c r="D35" s="398">
        <v>292507</v>
      </c>
      <c r="E35" s="398">
        <v>1118630</v>
      </c>
      <c r="F35" s="398">
        <v>4133903</v>
      </c>
      <c r="G35" s="398">
        <v>2247003</v>
      </c>
      <c r="H35" s="398">
        <v>53104684</v>
      </c>
      <c r="I35" s="398">
        <v>1630314</v>
      </c>
    </row>
    <row r="36" spans="1:9" ht="18.75" x14ac:dyDescent="0.3">
      <c r="A36" s="403" t="s">
        <v>424</v>
      </c>
      <c r="B36" s="399">
        <v>174004</v>
      </c>
      <c r="C36" s="399">
        <v>59314202</v>
      </c>
      <c r="D36" s="399">
        <v>1455775</v>
      </c>
      <c r="E36" s="399">
        <v>4389904</v>
      </c>
      <c r="F36" s="399">
        <v>24819307</v>
      </c>
      <c r="G36" s="399">
        <v>18850860</v>
      </c>
      <c r="H36" s="399">
        <v>108830050</v>
      </c>
      <c r="I36" s="399">
        <v>3341083</v>
      </c>
    </row>
    <row r="37" spans="1:9" s="13" customFormat="1" ht="18.75" x14ac:dyDescent="0.3">
      <c r="A37" s="107" t="s">
        <v>70</v>
      </c>
      <c r="B37" s="144">
        <v>6248679</v>
      </c>
      <c r="C37" s="144">
        <v>292777181</v>
      </c>
      <c r="D37" s="144">
        <v>3352115</v>
      </c>
      <c r="E37" s="144">
        <v>10172601</v>
      </c>
      <c r="F37" s="144">
        <v>39662569</v>
      </c>
      <c r="G37" s="144">
        <v>26611859</v>
      </c>
      <c r="H37" s="144">
        <v>372576317</v>
      </c>
      <c r="I37" s="144">
        <v>11438093</v>
      </c>
    </row>
    <row r="38" spans="1:9" s="13" customFormat="1" ht="18.75" x14ac:dyDescent="0.3">
      <c r="A38" s="78"/>
      <c r="B38" s="81"/>
      <c r="C38" s="51"/>
      <c r="D38" s="51"/>
      <c r="E38" s="51"/>
      <c r="F38" s="51"/>
      <c r="G38" s="51"/>
      <c r="H38" s="51"/>
      <c r="I38" s="93"/>
    </row>
    <row r="39" spans="1:9" ht="18.75" x14ac:dyDescent="0.3">
      <c r="A39" s="78"/>
      <c r="B39" s="51"/>
      <c r="C39" s="51"/>
      <c r="D39" s="51"/>
      <c r="E39" s="51"/>
      <c r="F39" s="51"/>
      <c r="G39" s="51"/>
      <c r="H39" s="51"/>
    </row>
    <row r="40" spans="1:9" ht="20.25" x14ac:dyDescent="0.3">
      <c r="A40" s="106"/>
      <c r="C40" s="494" t="s">
        <v>377</v>
      </c>
      <c r="D40" s="494"/>
      <c r="E40" s="494"/>
      <c r="F40" s="494"/>
      <c r="G40" s="494"/>
      <c r="H40" s="16"/>
    </row>
    <row r="41" spans="1:9" s="16" customFormat="1" ht="20.25" x14ac:dyDescent="0.3">
      <c r="A41" s="106"/>
      <c r="C41" s="494" t="s">
        <v>533</v>
      </c>
      <c r="D41" s="494"/>
      <c r="E41" s="494"/>
      <c r="F41" s="494"/>
      <c r="G41" s="494"/>
    </row>
    <row r="42" spans="1:9" ht="18.75" x14ac:dyDescent="0.3">
      <c r="A42" s="78"/>
      <c r="C42" s="108"/>
      <c r="D42" s="108"/>
      <c r="E42" s="108"/>
      <c r="F42" s="108"/>
      <c r="G42" s="108"/>
      <c r="H42" s="51"/>
    </row>
    <row r="43" spans="1:9" ht="18.75" x14ac:dyDescent="0.3">
      <c r="A43" s="78"/>
      <c r="C43" s="246">
        <v>1997</v>
      </c>
      <c r="D43" s="110">
        <v>20387</v>
      </c>
      <c r="E43" s="109"/>
      <c r="F43" s="246">
        <v>2007</v>
      </c>
      <c r="G43" s="110">
        <v>26140</v>
      </c>
      <c r="H43" s="51"/>
    </row>
    <row r="44" spans="1:9" ht="18.75" x14ac:dyDescent="0.3">
      <c r="A44" s="78"/>
      <c r="C44" s="246">
        <v>1998</v>
      </c>
      <c r="D44" s="110">
        <v>21360</v>
      </c>
      <c r="E44" s="109"/>
      <c r="F44" s="246">
        <v>2008</v>
      </c>
      <c r="G44" s="110">
        <v>26165</v>
      </c>
      <c r="H44" s="51"/>
    </row>
    <row r="45" spans="1:9" ht="18.75" x14ac:dyDescent="0.3">
      <c r="A45" s="78"/>
      <c r="C45" s="246">
        <v>1999</v>
      </c>
      <c r="D45" s="110">
        <v>21560</v>
      </c>
      <c r="E45" s="109"/>
      <c r="F45" s="246">
        <v>2009</v>
      </c>
      <c r="G45" s="110">
        <v>25301</v>
      </c>
      <c r="H45" s="51"/>
    </row>
    <row r="46" spans="1:9" ht="18.75" x14ac:dyDescent="0.3">
      <c r="A46" s="78"/>
      <c r="C46" s="246">
        <v>2000</v>
      </c>
      <c r="D46" s="110">
        <v>22600</v>
      </c>
      <c r="E46" s="109"/>
      <c r="F46" s="246">
        <v>2010</v>
      </c>
      <c r="G46" s="110">
        <v>25341</v>
      </c>
      <c r="H46" s="51"/>
    </row>
    <row r="47" spans="1:9" ht="18.75" x14ac:dyDescent="0.3">
      <c r="A47" s="78"/>
      <c r="C47" s="246">
        <v>2001</v>
      </c>
      <c r="D47" s="110">
        <v>22659</v>
      </c>
      <c r="E47" s="109"/>
      <c r="F47" s="246">
        <v>2011</v>
      </c>
      <c r="G47" s="110">
        <v>26000</v>
      </c>
      <c r="H47" s="51"/>
    </row>
    <row r="48" spans="1:9" ht="18.75" x14ac:dyDescent="0.3">
      <c r="A48" s="78"/>
      <c r="C48" s="246">
        <v>2002</v>
      </c>
      <c r="D48" s="110">
        <v>22756</v>
      </c>
      <c r="E48" s="109"/>
      <c r="F48" s="246">
        <v>2012</v>
      </c>
      <c r="G48" s="110">
        <v>26736</v>
      </c>
      <c r="H48" s="51"/>
    </row>
    <row r="49" spans="1:8" ht="18.75" x14ac:dyDescent="0.3">
      <c r="A49" s="78"/>
      <c r="C49" s="246">
        <v>2003</v>
      </c>
      <c r="D49" s="110">
        <v>23188</v>
      </c>
      <c r="E49" s="109"/>
      <c r="F49" s="246">
        <v>2013</v>
      </c>
      <c r="G49" s="110">
        <v>27361</v>
      </c>
      <c r="H49" s="51"/>
    </row>
    <row r="50" spans="1:8" ht="18.75" x14ac:dyDescent="0.3">
      <c r="A50" s="78"/>
      <c r="C50" s="246">
        <v>2004</v>
      </c>
      <c r="D50" s="110">
        <v>24110</v>
      </c>
      <c r="E50" s="109"/>
      <c r="F50" s="246">
        <v>2014</v>
      </c>
      <c r="G50" s="110">
        <v>28242</v>
      </c>
      <c r="H50" s="51"/>
    </row>
    <row r="51" spans="1:8" ht="18.75" x14ac:dyDescent="0.3">
      <c r="A51" s="78"/>
      <c r="C51" s="246">
        <v>2005</v>
      </c>
      <c r="D51" s="110">
        <v>24685</v>
      </c>
      <c r="E51" s="109"/>
      <c r="F51" s="246">
        <v>2015</v>
      </c>
      <c r="G51" s="110">
        <v>28583</v>
      </c>
      <c r="H51" s="51"/>
    </row>
    <row r="52" spans="1:8" ht="18.75" x14ac:dyDescent="0.3">
      <c r="A52" s="78"/>
      <c r="C52" s="246">
        <v>2006</v>
      </c>
      <c r="D52" s="110">
        <v>25603</v>
      </c>
      <c r="E52" s="109"/>
      <c r="F52" s="246">
        <v>2016</v>
      </c>
      <c r="G52" s="110">
        <v>28772</v>
      </c>
      <c r="H52" s="51"/>
    </row>
    <row r="53" spans="1:8" x14ac:dyDescent="0.25">
      <c r="C53" s="111"/>
    </row>
  </sheetData>
  <mergeCells count="6">
    <mergeCell ref="C41:G41"/>
    <mergeCell ref="A1:I1"/>
    <mergeCell ref="A2:I2"/>
    <mergeCell ref="A3:I3"/>
    <mergeCell ref="A4:I4"/>
    <mergeCell ref="C40:G40"/>
  </mergeCells>
  <phoneticPr fontId="0" type="noConversion"/>
  <printOptions horizontalCentered="1"/>
  <pageMargins left="0.5" right="0.5" top="1" bottom="0.5" header="0.25" footer="0.25"/>
  <pageSetup scale="62" orientation="portrait" r:id="rId1"/>
  <headerFooter scaleWithDoc="0">
    <oddHeader>&amp;R&amp;"Times New Roman,Bold Italic"Pennsylvania Department of Revenue</oddHeader>
    <oddFooter>&amp;C-17-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I60"/>
  <sheetViews>
    <sheetView zoomScale="85" zoomScaleNormal="85" workbookViewId="0">
      <selection sqref="A1:I1"/>
    </sheetView>
  </sheetViews>
  <sheetFormatPr defaultColWidth="9.83203125" defaultRowHeight="12.75" x14ac:dyDescent="0.2"/>
  <cols>
    <col min="1" max="1" width="14.1640625" style="4" bestFit="1" customWidth="1"/>
    <col min="2" max="2" width="25.33203125" style="4" customWidth="1"/>
    <col min="3" max="3" width="22" style="4" customWidth="1"/>
    <col min="4" max="4" width="13.5" style="4" bestFit="1" customWidth="1"/>
    <col min="5" max="5" width="5.83203125" style="4" customWidth="1"/>
    <col min="6" max="6" width="22" style="4" customWidth="1"/>
    <col min="7" max="7" width="26" style="4" customWidth="1"/>
    <col min="8" max="8" width="23.1640625" style="4" customWidth="1"/>
    <col min="9" max="9" width="14.83203125" style="4" bestFit="1" customWidth="1"/>
    <col min="10" max="16384" width="9.83203125" style="4"/>
  </cols>
  <sheetData>
    <row r="1" spans="1:9" ht="18.75" x14ac:dyDescent="0.3">
      <c r="A1" s="523" t="s">
        <v>534</v>
      </c>
      <c r="B1" s="523"/>
      <c r="C1" s="523"/>
      <c r="D1" s="523"/>
      <c r="E1" s="523"/>
      <c r="F1" s="523"/>
      <c r="G1" s="523"/>
      <c r="H1" s="523"/>
      <c r="I1" s="523"/>
    </row>
    <row r="2" spans="1:9" ht="18.75" x14ac:dyDescent="0.3">
      <c r="A2" s="524" t="s">
        <v>228</v>
      </c>
      <c r="B2" s="524"/>
      <c r="C2" s="524"/>
      <c r="D2" s="524"/>
      <c r="E2" s="524"/>
      <c r="F2" s="524"/>
      <c r="G2" s="524"/>
      <c r="H2" s="524"/>
      <c r="I2" s="524"/>
    </row>
    <row r="3" spans="1:9" x14ac:dyDescent="0.2">
      <c r="A3" s="525" t="s">
        <v>0</v>
      </c>
      <c r="B3" s="525"/>
      <c r="C3" s="525"/>
      <c r="D3" s="525"/>
      <c r="E3" s="525"/>
      <c r="F3" s="525"/>
      <c r="G3" s="525"/>
      <c r="H3" s="525"/>
      <c r="I3" s="525"/>
    </row>
    <row r="4" spans="1:9" ht="15.75" x14ac:dyDescent="0.25">
      <c r="A4" s="13"/>
      <c r="B4" s="247"/>
      <c r="C4" s="247"/>
      <c r="D4" s="247"/>
      <c r="E4" s="247"/>
      <c r="F4" s="247"/>
      <c r="G4" s="247"/>
      <c r="H4" s="247"/>
      <c r="I4" s="213"/>
    </row>
    <row r="5" spans="1:9" ht="18.75" x14ac:dyDescent="0.25">
      <c r="A5" s="339" t="s">
        <v>74</v>
      </c>
      <c r="B5" s="330" t="s">
        <v>522</v>
      </c>
      <c r="C5" s="330" t="s">
        <v>506</v>
      </c>
      <c r="D5" s="330" t="s">
        <v>507</v>
      </c>
      <c r="E5" s="404"/>
      <c r="F5" s="339" t="s">
        <v>74</v>
      </c>
      <c r="G5" s="330" t="s">
        <v>522</v>
      </c>
      <c r="H5" s="330" t="s">
        <v>506</v>
      </c>
      <c r="I5" s="330" t="s">
        <v>507</v>
      </c>
    </row>
    <row r="6" spans="1:9" ht="15.75" x14ac:dyDescent="0.25">
      <c r="A6" s="85" t="s">
        <v>76</v>
      </c>
      <c r="B6" s="27">
        <v>47034</v>
      </c>
      <c r="C6" s="27">
        <v>2602378</v>
      </c>
      <c r="D6" s="27">
        <v>79893</v>
      </c>
      <c r="E6" s="112"/>
      <c r="F6" s="85" t="s">
        <v>77</v>
      </c>
      <c r="G6" s="27">
        <v>37976</v>
      </c>
      <c r="H6" s="27">
        <v>1727884</v>
      </c>
      <c r="I6" s="27">
        <v>53046</v>
      </c>
    </row>
    <row r="7" spans="1:9" ht="15.75" x14ac:dyDescent="0.25">
      <c r="A7" s="85" t="s">
        <v>142</v>
      </c>
      <c r="B7" s="27">
        <v>555810</v>
      </c>
      <c r="C7" s="27">
        <v>37543886</v>
      </c>
      <c r="D7" s="27">
        <v>1152597</v>
      </c>
      <c r="E7" s="112"/>
      <c r="F7" s="85" t="s">
        <v>78</v>
      </c>
      <c r="G7" s="27">
        <v>64388</v>
      </c>
      <c r="H7" s="27">
        <v>3231341</v>
      </c>
      <c r="I7" s="27">
        <v>99202</v>
      </c>
    </row>
    <row r="8" spans="1:9" ht="18.75" x14ac:dyDescent="0.25">
      <c r="A8" s="85" t="s">
        <v>79</v>
      </c>
      <c r="B8" s="27">
        <v>29408</v>
      </c>
      <c r="C8" s="27">
        <v>1291885</v>
      </c>
      <c r="D8" s="27">
        <v>39661</v>
      </c>
      <c r="E8" s="112"/>
      <c r="F8" s="85" t="s">
        <v>340</v>
      </c>
      <c r="G8" s="27">
        <v>166740.84030000001</v>
      </c>
      <c r="H8" s="27">
        <v>9839519</v>
      </c>
      <c r="I8" s="27">
        <v>302073</v>
      </c>
    </row>
    <row r="9" spans="1:9" ht="15.75" x14ac:dyDescent="0.25">
      <c r="A9" s="85" t="s">
        <v>81</v>
      </c>
      <c r="B9" s="27">
        <v>77255</v>
      </c>
      <c r="C9" s="27">
        <v>3834602</v>
      </c>
      <c r="D9" s="27">
        <v>117722</v>
      </c>
      <c r="E9" s="112"/>
      <c r="F9" s="85" t="s">
        <v>82</v>
      </c>
      <c r="G9" s="27">
        <v>142887</v>
      </c>
      <c r="H9" s="27">
        <v>6643008</v>
      </c>
      <c r="I9" s="27">
        <v>203940</v>
      </c>
    </row>
    <row r="10" spans="1:9" ht="15.75" x14ac:dyDescent="0.25">
      <c r="A10" s="85" t="s">
        <v>83</v>
      </c>
      <c r="B10" s="27">
        <v>21331</v>
      </c>
      <c r="C10" s="27">
        <v>898981</v>
      </c>
      <c r="D10" s="27">
        <v>27599</v>
      </c>
      <c r="E10" s="112"/>
      <c r="F10" s="85" t="s">
        <v>84</v>
      </c>
      <c r="G10" s="27">
        <v>50052</v>
      </c>
      <c r="H10" s="27">
        <v>2296879</v>
      </c>
      <c r="I10" s="27">
        <v>70514</v>
      </c>
    </row>
    <row r="11" spans="1:9" ht="15.75" x14ac:dyDescent="0.25">
      <c r="A11" s="85" t="s">
        <v>85</v>
      </c>
      <c r="B11" s="27">
        <v>187163</v>
      </c>
      <c r="C11" s="27">
        <v>10440301</v>
      </c>
      <c r="D11" s="27">
        <v>320517</v>
      </c>
      <c r="E11" s="112"/>
      <c r="F11" s="85" t="s">
        <v>86</v>
      </c>
      <c r="G11" s="27">
        <v>17265</v>
      </c>
      <c r="H11" s="27">
        <v>727282</v>
      </c>
      <c r="I11" s="27">
        <v>22328</v>
      </c>
    </row>
    <row r="12" spans="1:9" ht="15.75" x14ac:dyDescent="0.25">
      <c r="A12" s="85" t="s">
        <v>87</v>
      </c>
      <c r="B12" s="27">
        <v>54025</v>
      </c>
      <c r="C12" s="27">
        <v>2520733</v>
      </c>
      <c r="D12" s="27">
        <v>77387</v>
      </c>
      <c r="E12" s="112"/>
      <c r="F12" s="85" t="s">
        <v>88</v>
      </c>
      <c r="G12" s="27">
        <v>47764</v>
      </c>
      <c r="H12" s="27">
        <v>2140043</v>
      </c>
      <c r="I12" s="27">
        <v>65699</v>
      </c>
    </row>
    <row r="13" spans="1:9" ht="15.75" x14ac:dyDescent="0.25">
      <c r="A13" s="85" t="s">
        <v>89</v>
      </c>
      <c r="B13" s="27">
        <v>26220</v>
      </c>
      <c r="C13" s="27">
        <v>1173942</v>
      </c>
      <c r="D13" s="27">
        <v>36040</v>
      </c>
      <c r="E13" s="112"/>
      <c r="F13" s="85" t="s">
        <v>90</v>
      </c>
      <c r="G13" s="27">
        <v>20039</v>
      </c>
      <c r="H13" s="27">
        <v>806518</v>
      </c>
      <c r="I13" s="27">
        <v>24760</v>
      </c>
    </row>
    <row r="14" spans="1:9" ht="15.75" x14ac:dyDescent="0.25">
      <c r="A14" s="85" t="s">
        <v>91</v>
      </c>
      <c r="B14" s="27">
        <v>300255</v>
      </c>
      <c r="C14" s="27">
        <v>26363086</v>
      </c>
      <c r="D14" s="27">
        <v>809347</v>
      </c>
      <c r="E14" s="112"/>
      <c r="F14" s="85" t="s">
        <v>92</v>
      </c>
      <c r="G14" s="27">
        <v>67495</v>
      </c>
      <c r="H14" s="27">
        <v>3328678</v>
      </c>
      <c r="I14" s="27">
        <v>102190</v>
      </c>
    </row>
    <row r="15" spans="1:9" ht="15.75" x14ac:dyDescent="0.25">
      <c r="A15" s="85" t="s">
        <v>93</v>
      </c>
      <c r="B15" s="27">
        <v>87136</v>
      </c>
      <c r="C15" s="27">
        <v>6048773</v>
      </c>
      <c r="D15" s="27">
        <v>185697</v>
      </c>
      <c r="E15" s="112"/>
      <c r="F15" s="85" t="s">
        <v>94</v>
      </c>
      <c r="G15" s="27">
        <v>383170</v>
      </c>
      <c r="H15" s="27">
        <v>38597669</v>
      </c>
      <c r="I15" s="27">
        <v>1184948</v>
      </c>
    </row>
    <row r="16" spans="1:9" ht="15.75" x14ac:dyDescent="0.25">
      <c r="A16" s="85" t="s">
        <v>95</v>
      </c>
      <c r="B16" s="27">
        <v>58205</v>
      </c>
      <c r="C16" s="27">
        <v>2477281</v>
      </c>
      <c r="D16" s="27">
        <v>76053</v>
      </c>
      <c r="E16" s="112"/>
      <c r="F16" s="85" t="s">
        <v>96</v>
      </c>
      <c r="G16" s="27">
        <v>8491</v>
      </c>
      <c r="H16" s="27">
        <v>541068</v>
      </c>
      <c r="I16" s="27">
        <v>16611</v>
      </c>
    </row>
    <row r="17" spans="1:9" ht="18.75" x14ac:dyDescent="0.25">
      <c r="A17" s="85" t="s">
        <v>97</v>
      </c>
      <c r="B17" s="27">
        <v>2119</v>
      </c>
      <c r="C17" s="27">
        <v>78383</v>
      </c>
      <c r="D17" s="27">
        <v>2406</v>
      </c>
      <c r="E17" s="112"/>
      <c r="F17" s="85" t="s">
        <v>263</v>
      </c>
      <c r="G17" s="27">
        <v>138108.15969999999</v>
      </c>
      <c r="H17" s="27">
        <v>8477190</v>
      </c>
      <c r="I17" s="27">
        <v>260250</v>
      </c>
    </row>
    <row r="18" spans="1:9" ht="15.75" x14ac:dyDescent="0.25">
      <c r="A18" s="85" t="s">
        <v>99</v>
      </c>
      <c r="B18" s="27">
        <v>28103</v>
      </c>
      <c r="C18" s="27">
        <v>1359053</v>
      </c>
      <c r="D18" s="27">
        <v>41723</v>
      </c>
      <c r="E18" s="112"/>
      <c r="F18" s="85" t="s">
        <v>100</v>
      </c>
      <c r="G18" s="27">
        <v>40156</v>
      </c>
      <c r="H18" s="27">
        <v>1658505</v>
      </c>
      <c r="I18" s="27">
        <v>50916</v>
      </c>
    </row>
    <row r="19" spans="1:9" ht="15.75" x14ac:dyDescent="0.25">
      <c r="A19" s="85" t="s">
        <v>101</v>
      </c>
      <c r="B19" s="27">
        <v>55241</v>
      </c>
      <c r="C19" s="27">
        <v>3432483</v>
      </c>
      <c r="D19" s="27">
        <v>105377</v>
      </c>
      <c r="E19" s="112"/>
      <c r="F19" s="85" t="s">
        <v>102</v>
      </c>
      <c r="G19" s="27">
        <v>21072</v>
      </c>
      <c r="H19" s="27">
        <v>983174</v>
      </c>
      <c r="I19" s="27">
        <v>30183</v>
      </c>
    </row>
    <row r="20" spans="1:9" ht="15.75" x14ac:dyDescent="0.25">
      <c r="A20" s="85" t="s">
        <v>103</v>
      </c>
      <c r="B20" s="27">
        <v>229057</v>
      </c>
      <c r="C20" s="27">
        <v>25420946</v>
      </c>
      <c r="D20" s="27">
        <v>780423</v>
      </c>
      <c r="E20" s="112"/>
      <c r="F20" s="85" t="s">
        <v>143</v>
      </c>
      <c r="G20" s="27">
        <v>557393</v>
      </c>
      <c r="H20" s="27">
        <v>27740790</v>
      </c>
      <c r="I20" s="27">
        <v>851642</v>
      </c>
    </row>
    <row r="21" spans="1:9" ht="15.75" x14ac:dyDescent="0.25">
      <c r="A21" s="85" t="s">
        <v>104</v>
      </c>
      <c r="B21" s="27">
        <v>15828</v>
      </c>
      <c r="C21" s="27">
        <v>663745</v>
      </c>
      <c r="D21" s="27">
        <v>20377</v>
      </c>
      <c r="E21" s="112"/>
      <c r="F21" s="85" t="s">
        <v>105</v>
      </c>
      <c r="G21" s="27">
        <v>22342</v>
      </c>
      <c r="H21" s="27">
        <v>1141377</v>
      </c>
      <c r="I21" s="27">
        <v>35040</v>
      </c>
    </row>
    <row r="22" spans="1:9" ht="15.75" x14ac:dyDescent="0.25">
      <c r="A22" s="85" t="s">
        <v>106</v>
      </c>
      <c r="B22" s="27">
        <v>33818</v>
      </c>
      <c r="C22" s="27">
        <v>1393802</v>
      </c>
      <c r="D22" s="27">
        <v>42790</v>
      </c>
      <c r="E22" s="112"/>
      <c r="F22" s="85" t="s">
        <v>107</v>
      </c>
      <c r="G22" s="27">
        <v>6804</v>
      </c>
      <c r="H22" s="27">
        <v>280138</v>
      </c>
      <c r="I22" s="27">
        <v>8600</v>
      </c>
    </row>
    <row r="23" spans="1:9" ht="15.75" x14ac:dyDescent="0.25">
      <c r="A23" s="85" t="s">
        <v>108</v>
      </c>
      <c r="B23" s="27">
        <v>15310</v>
      </c>
      <c r="C23" s="27">
        <v>674314</v>
      </c>
      <c r="D23" s="27">
        <v>20701</v>
      </c>
      <c r="E23" s="112"/>
      <c r="F23" s="85" t="s">
        <v>109</v>
      </c>
      <c r="G23" s="27">
        <v>62670</v>
      </c>
      <c r="H23" s="27">
        <v>2878254</v>
      </c>
      <c r="I23" s="27">
        <v>88362</v>
      </c>
    </row>
    <row r="24" spans="1:9" ht="15.75" x14ac:dyDescent="0.25">
      <c r="A24" s="85" t="s">
        <v>110</v>
      </c>
      <c r="B24" s="27">
        <v>27547</v>
      </c>
      <c r="C24" s="27">
        <v>1289676</v>
      </c>
      <c r="D24" s="27">
        <v>39593</v>
      </c>
      <c r="E24" s="112"/>
      <c r="F24" s="85" t="s">
        <v>111</v>
      </c>
      <c r="G24" s="27">
        <v>16840</v>
      </c>
      <c r="H24" s="27">
        <v>753825</v>
      </c>
      <c r="I24" s="27">
        <v>23142</v>
      </c>
    </row>
    <row r="25" spans="1:9" ht="15.75" x14ac:dyDescent="0.25">
      <c r="A25" s="85" t="s">
        <v>112</v>
      </c>
      <c r="B25" s="27">
        <v>35288</v>
      </c>
      <c r="C25" s="27">
        <v>1494766</v>
      </c>
      <c r="D25" s="27">
        <v>45889</v>
      </c>
      <c r="E25" s="112"/>
      <c r="F25" s="85" t="s">
        <v>113</v>
      </c>
      <c r="G25" s="27">
        <v>32194</v>
      </c>
      <c r="H25" s="27">
        <v>1364936</v>
      </c>
      <c r="I25" s="27">
        <v>41904</v>
      </c>
    </row>
    <row r="26" spans="1:9" ht="15.75" x14ac:dyDescent="0.25">
      <c r="A26" s="85" t="s">
        <v>114</v>
      </c>
      <c r="B26" s="27">
        <v>115408</v>
      </c>
      <c r="C26" s="27">
        <v>7192656</v>
      </c>
      <c r="D26" s="27">
        <v>220815</v>
      </c>
      <c r="E26" s="112"/>
      <c r="F26" s="85" t="s">
        <v>115</v>
      </c>
      <c r="G26" s="27">
        <v>2619</v>
      </c>
      <c r="H26" s="27">
        <v>111676</v>
      </c>
      <c r="I26" s="27">
        <v>3428</v>
      </c>
    </row>
    <row r="27" spans="1:9" ht="15.75" x14ac:dyDescent="0.25">
      <c r="A27" s="85" t="s">
        <v>116</v>
      </c>
      <c r="B27" s="27">
        <v>126492</v>
      </c>
      <c r="C27" s="27">
        <v>6838123</v>
      </c>
      <c r="D27" s="27">
        <v>209930</v>
      </c>
      <c r="E27" s="112"/>
      <c r="F27" s="85" t="s">
        <v>117</v>
      </c>
      <c r="G27" s="27">
        <v>17745</v>
      </c>
      <c r="H27" s="27">
        <v>824962</v>
      </c>
      <c r="I27" s="27">
        <v>25326</v>
      </c>
    </row>
    <row r="28" spans="1:9" ht="15.75" x14ac:dyDescent="0.25">
      <c r="A28" s="85" t="s">
        <v>118</v>
      </c>
      <c r="B28" s="27">
        <v>242437</v>
      </c>
      <c r="C28" s="27">
        <v>19798449</v>
      </c>
      <c r="D28" s="27">
        <v>607812</v>
      </c>
      <c r="E28" s="112"/>
      <c r="F28" s="85" t="s">
        <v>119</v>
      </c>
      <c r="G28" s="27">
        <v>16880</v>
      </c>
      <c r="H28" s="27">
        <v>733624</v>
      </c>
      <c r="I28" s="27">
        <v>22522</v>
      </c>
    </row>
    <row r="29" spans="1:9" ht="15.75" x14ac:dyDescent="0.25">
      <c r="A29" s="85" t="s">
        <v>120</v>
      </c>
      <c r="B29" s="27">
        <v>15479</v>
      </c>
      <c r="C29" s="27">
        <v>752354</v>
      </c>
      <c r="D29" s="27">
        <v>23097</v>
      </c>
      <c r="E29" s="112"/>
      <c r="F29" s="85" t="s">
        <v>121</v>
      </c>
      <c r="G29" s="27">
        <v>16135</v>
      </c>
      <c r="H29" s="27">
        <v>918362</v>
      </c>
      <c r="I29" s="27">
        <v>28194</v>
      </c>
    </row>
    <row r="30" spans="1:9" ht="15.75" x14ac:dyDescent="0.25">
      <c r="A30" s="85" t="s">
        <v>122</v>
      </c>
      <c r="B30" s="27">
        <v>117257</v>
      </c>
      <c r="C30" s="27">
        <v>5605029</v>
      </c>
      <c r="D30" s="27">
        <v>172074</v>
      </c>
      <c r="E30" s="112"/>
      <c r="F30" s="85" t="s">
        <v>123</v>
      </c>
      <c r="G30" s="27">
        <v>22152</v>
      </c>
      <c r="H30" s="27">
        <v>891358</v>
      </c>
      <c r="I30" s="27">
        <v>27365</v>
      </c>
    </row>
    <row r="31" spans="1:9" ht="15.75" x14ac:dyDescent="0.25">
      <c r="A31" s="85" t="s">
        <v>124</v>
      </c>
      <c r="B31" s="27">
        <v>55470</v>
      </c>
      <c r="C31" s="27">
        <v>2296144</v>
      </c>
      <c r="D31" s="27">
        <v>70492</v>
      </c>
      <c r="E31" s="112"/>
      <c r="F31" s="85" t="s">
        <v>125</v>
      </c>
      <c r="G31" s="27">
        <v>17185</v>
      </c>
      <c r="H31" s="27">
        <v>750902</v>
      </c>
      <c r="I31" s="27">
        <v>23053</v>
      </c>
    </row>
    <row r="32" spans="1:9" ht="15.75" x14ac:dyDescent="0.25">
      <c r="A32" s="85" t="s">
        <v>126</v>
      </c>
      <c r="B32" s="27">
        <v>1902</v>
      </c>
      <c r="C32" s="27">
        <v>67668</v>
      </c>
      <c r="D32" s="27">
        <v>2077</v>
      </c>
      <c r="E32" s="112"/>
      <c r="F32" s="85" t="s">
        <v>127</v>
      </c>
      <c r="G32" s="27">
        <v>97061</v>
      </c>
      <c r="H32" s="27">
        <v>6322108</v>
      </c>
      <c r="I32" s="27">
        <v>194089</v>
      </c>
    </row>
    <row r="33" spans="1:9" ht="15.75" x14ac:dyDescent="0.25">
      <c r="A33" s="85" t="s">
        <v>128</v>
      </c>
      <c r="B33" s="27">
        <v>69105</v>
      </c>
      <c r="C33" s="27">
        <v>3351742</v>
      </c>
      <c r="D33" s="27">
        <v>102898</v>
      </c>
      <c r="E33" s="112"/>
      <c r="F33" s="85" t="s">
        <v>129</v>
      </c>
      <c r="G33" s="27">
        <v>21947</v>
      </c>
      <c r="H33" s="27">
        <v>1006654</v>
      </c>
      <c r="I33" s="27">
        <v>30904</v>
      </c>
    </row>
    <row r="34" spans="1:9" ht="15.75" x14ac:dyDescent="0.25">
      <c r="A34" s="85" t="s">
        <v>130</v>
      </c>
      <c r="B34" s="27">
        <v>6362</v>
      </c>
      <c r="C34" s="27">
        <v>275060</v>
      </c>
      <c r="D34" s="27">
        <v>8444</v>
      </c>
      <c r="E34" s="112"/>
      <c r="F34" s="85" t="s">
        <v>131</v>
      </c>
      <c r="G34" s="27">
        <v>165844</v>
      </c>
      <c r="H34" s="27">
        <v>9096770</v>
      </c>
      <c r="I34" s="27">
        <v>279271</v>
      </c>
    </row>
    <row r="35" spans="1:9" ht="15.75" x14ac:dyDescent="0.25">
      <c r="A35" s="85" t="s">
        <v>132</v>
      </c>
      <c r="B35" s="27">
        <v>13814</v>
      </c>
      <c r="C35" s="27">
        <v>750860</v>
      </c>
      <c r="D35" s="27">
        <v>23051</v>
      </c>
      <c r="E35" s="112"/>
      <c r="F35" s="85" t="s">
        <v>133</v>
      </c>
      <c r="G35" s="27">
        <v>12431</v>
      </c>
      <c r="H35" s="27">
        <v>576034</v>
      </c>
      <c r="I35" s="27">
        <v>17684</v>
      </c>
    </row>
    <row r="36" spans="1:9" ht="15.75" x14ac:dyDescent="0.25">
      <c r="A36" s="85" t="s">
        <v>134</v>
      </c>
      <c r="B36" s="27">
        <v>17768</v>
      </c>
      <c r="C36" s="27">
        <v>743996</v>
      </c>
      <c r="D36" s="27">
        <v>22841</v>
      </c>
      <c r="E36" s="112"/>
      <c r="F36" s="405" t="s">
        <v>135</v>
      </c>
      <c r="G36" s="406">
        <v>203273</v>
      </c>
      <c r="H36" s="406">
        <v>11431249</v>
      </c>
      <c r="I36" s="406">
        <v>350939</v>
      </c>
    </row>
    <row r="37" spans="1:9" ht="15.75" x14ac:dyDescent="0.25">
      <c r="A37" s="85" t="s">
        <v>136</v>
      </c>
      <c r="B37" s="27">
        <v>33032</v>
      </c>
      <c r="C37" s="27">
        <v>1462651</v>
      </c>
      <c r="D37" s="27">
        <v>44903</v>
      </c>
      <c r="E37" s="112"/>
      <c r="F37" s="84" t="s">
        <v>211</v>
      </c>
      <c r="G37" s="68">
        <v>5570729</v>
      </c>
      <c r="H37" s="68">
        <v>348471590</v>
      </c>
      <c r="I37" s="68">
        <v>10698072</v>
      </c>
    </row>
    <row r="38" spans="1:9" ht="15.75" x14ac:dyDescent="0.25">
      <c r="A38" s="85" t="s">
        <v>137</v>
      </c>
      <c r="B38" s="27">
        <v>19826</v>
      </c>
      <c r="C38" s="27">
        <v>810475</v>
      </c>
      <c r="D38" s="27">
        <v>24882</v>
      </c>
      <c r="E38" s="112"/>
      <c r="F38" s="405" t="s">
        <v>210</v>
      </c>
      <c r="G38" s="406">
        <v>440302</v>
      </c>
      <c r="H38" s="406">
        <v>24104727</v>
      </c>
      <c r="I38" s="406">
        <v>740015</v>
      </c>
    </row>
    <row r="39" spans="1:9" ht="15.75" x14ac:dyDescent="0.25">
      <c r="A39" s="85" t="s">
        <v>138</v>
      </c>
      <c r="B39" s="27">
        <v>10646</v>
      </c>
      <c r="C39" s="27">
        <v>457112</v>
      </c>
      <c r="D39" s="27">
        <v>14033</v>
      </c>
      <c r="E39" s="112"/>
      <c r="F39" s="84" t="s">
        <v>168</v>
      </c>
      <c r="G39" s="68">
        <v>6011031</v>
      </c>
      <c r="H39" s="68">
        <v>372576317</v>
      </c>
      <c r="I39" s="68">
        <v>11438087</v>
      </c>
    </row>
    <row r="40" spans="1:9" ht="15.75" x14ac:dyDescent="0.25">
      <c r="A40" s="85" t="s">
        <v>139</v>
      </c>
      <c r="B40" s="27">
        <v>93500</v>
      </c>
      <c r="C40" s="27">
        <v>4656211</v>
      </c>
      <c r="D40" s="27">
        <v>142946</v>
      </c>
      <c r="E40" s="112"/>
    </row>
    <row r="41" spans="1:9" ht="15.75" x14ac:dyDescent="0.25">
      <c r="A41" s="85" t="s">
        <v>140</v>
      </c>
      <c r="B41" s="27">
        <v>248959</v>
      </c>
      <c r="C41" s="27">
        <v>14588267</v>
      </c>
      <c r="D41" s="27">
        <v>447860</v>
      </c>
      <c r="E41" s="112"/>
    </row>
    <row r="42" spans="1:9" ht="15.75" x14ac:dyDescent="0.25">
      <c r="A42" s="85"/>
      <c r="B42" s="27"/>
      <c r="C42" s="27"/>
      <c r="D42" s="27"/>
      <c r="E42" s="112"/>
    </row>
    <row r="43" spans="1:9" ht="15.75" x14ac:dyDescent="0.25">
      <c r="A43" s="213"/>
      <c r="B43" s="27"/>
      <c r="C43" s="27"/>
      <c r="D43" s="27"/>
      <c r="E43" s="112"/>
    </row>
    <row r="44" spans="1:9" ht="18.75" x14ac:dyDescent="0.25">
      <c r="A44" s="522" t="s">
        <v>526</v>
      </c>
      <c r="B44" s="522"/>
      <c r="C44" s="522"/>
      <c r="D44" s="522"/>
      <c r="E44" s="522"/>
      <c r="F44" s="522"/>
      <c r="G44" s="522"/>
      <c r="H44" s="522"/>
      <c r="I44" s="522"/>
    </row>
    <row r="45" spans="1:9" ht="18.75" x14ac:dyDescent="0.25">
      <c r="A45" s="522" t="s">
        <v>527</v>
      </c>
      <c r="B45" s="522"/>
      <c r="C45" s="522"/>
      <c r="D45" s="522"/>
      <c r="E45" s="522"/>
      <c r="F45" s="522"/>
      <c r="G45" s="522"/>
      <c r="H45" s="522"/>
      <c r="I45" s="522"/>
    </row>
    <row r="46" spans="1:9" ht="18.75" x14ac:dyDescent="0.25">
      <c r="A46" s="522" t="s">
        <v>528</v>
      </c>
      <c r="B46" s="522"/>
      <c r="C46" s="522"/>
      <c r="D46" s="522"/>
      <c r="E46" s="522"/>
      <c r="F46" s="522"/>
      <c r="G46" s="522"/>
      <c r="H46" s="522"/>
      <c r="I46" s="522"/>
    </row>
    <row r="47" spans="1:9" x14ac:dyDescent="0.2">
      <c r="A47" s="19"/>
      <c r="B47" s="19"/>
      <c r="C47" s="19"/>
      <c r="D47" s="19"/>
      <c r="E47" s="19"/>
      <c r="F47" s="19"/>
      <c r="G47" s="19"/>
      <c r="H47" s="19"/>
    </row>
    <row r="48" spans="1:9" x14ac:dyDescent="0.2">
      <c r="A48" s="19"/>
      <c r="B48" s="19"/>
      <c r="C48" s="19"/>
      <c r="D48" s="19"/>
      <c r="E48" s="19"/>
      <c r="F48" s="19"/>
      <c r="G48" s="19"/>
      <c r="H48" s="19"/>
    </row>
    <row r="60" spans="1:4" x14ac:dyDescent="0.2">
      <c r="A60" s="113"/>
      <c r="B60" s="114"/>
      <c r="C60" s="114"/>
      <c r="D60" s="114"/>
    </row>
  </sheetData>
  <mergeCells count="6">
    <mergeCell ref="A46:I46"/>
    <mergeCell ref="A1:I1"/>
    <mergeCell ref="A2:I2"/>
    <mergeCell ref="A3:I3"/>
    <mergeCell ref="A44:I44"/>
    <mergeCell ref="A45:I45"/>
  </mergeCells>
  <phoneticPr fontId="0" type="noConversion"/>
  <pageMargins left="0.5" right="0.5" top="1" bottom="0.5" header="0.25" footer="0.25"/>
  <pageSetup scale="69" orientation="portrait" r:id="rId1"/>
  <headerFooter scaleWithDoc="0">
    <oddHeader>&amp;R&amp;"Times New Roman,Bold Italic"Pennsylvania Department of Revenue</oddHeader>
    <oddFooter>&amp;C- 18 -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S46"/>
  <sheetViews>
    <sheetView zoomScale="85" zoomScaleNormal="85" workbookViewId="0">
      <selection sqref="A1:I1"/>
    </sheetView>
  </sheetViews>
  <sheetFormatPr defaultColWidth="15.1640625" defaultRowHeight="12.75" x14ac:dyDescent="0.2"/>
  <cols>
    <col min="1" max="1" width="14.6640625" style="213" bestFit="1" customWidth="1"/>
    <col min="2" max="3" width="13.83203125" style="213" customWidth="1"/>
    <col min="4" max="4" width="11.5" style="213" customWidth="1"/>
    <col min="5" max="5" width="8.83203125" style="213" customWidth="1"/>
    <col min="6" max="6" width="19.33203125" style="213" bestFit="1" customWidth="1"/>
    <col min="7" max="8" width="13.83203125" style="213" customWidth="1"/>
    <col min="9" max="9" width="11.5" style="213" customWidth="1"/>
    <col min="10" max="16384" width="15.1640625" style="213"/>
  </cols>
  <sheetData>
    <row r="1" spans="1:9" ht="19.5" x14ac:dyDescent="0.3">
      <c r="A1" s="529" t="s">
        <v>241</v>
      </c>
      <c r="B1" s="529"/>
      <c r="C1" s="529"/>
      <c r="D1" s="529"/>
      <c r="E1" s="529"/>
      <c r="F1" s="529"/>
      <c r="G1" s="529"/>
      <c r="H1" s="529"/>
      <c r="I1" s="529"/>
    </row>
    <row r="2" spans="1:9" ht="15" x14ac:dyDescent="0.25">
      <c r="A2" s="530" t="s">
        <v>0</v>
      </c>
      <c r="B2" s="530"/>
      <c r="C2" s="530"/>
      <c r="D2" s="530"/>
      <c r="E2" s="530"/>
      <c r="F2" s="530"/>
      <c r="G2" s="530"/>
      <c r="H2" s="530"/>
      <c r="I2" s="530"/>
    </row>
    <row r="3" spans="1:9" ht="15.75" x14ac:dyDescent="0.25">
      <c r="A3" s="13"/>
      <c r="B3" s="115"/>
      <c r="C3" s="115"/>
      <c r="D3" s="115"/>
      <c r="E3" s="115"/>
      <c r="F3" s="115"/>
    </row>
    <row r="4" spans="1:9" ht="15.75" x14ac:dyDescent="0.25">
      <c r="A4" s="408" t="s">
        <v>74</v>
      </c>
      <c r="B4" s="409" t="s">
        <v>463</v>
      </c>
      <c r="C4" s="409" t="s">
        <v>529</v>
      </c>
      <c r="D4" s="410" t="s">
        <v>141</v>
      </c>
      <c r="F4" s="408" t="s">
        <v>74</v>
      </c>
      <c r="G4" s="409" t="s">
        <v>463</v>
      </c>
      <c r="H4" s="409" t="s">
        <v>529</v>
      </c>
      <c r="I4" s="410" t="s">
        <v>141</v>
      </c>
    </row>
    <row r="5" spans="1:9" ht="15.75" x14ac:dyDescent="0.25">
      <c r="A5" s="121" t="s">
        <v>76</v>
      </c>
      <c r="B5" s="37">
        <v>6545.0863199999994</v>
      </c>
      <c r="C5" s="37">
        <v>5319.1851399999996</v>
      </c>
      <c r="D5" s="105">
        <v>-0.18730099498519681</v>
      </c>
      <c r="F5" s="121" t="s">
        <v>77</v>
      </c>
      <c r="G5" s="37">
        <v>5914.2389899999998</v>
      </c>
      <c r="H5" s="37">
        <v>5175.8146500000003</v>
      </c>
      <c r="I5" s="105">
        <v>-0.12485534339220195</v>
      </c>
    </row>
    <row r="6" spans="1:9" ht="15.75" x14ac:dyDescent="0.25">
      <c r="A6" s="121" t="s">
        <v>142</v>
      </c>
      <c r="B6" s="37">
        <v>119737.11617000001</v>
      </c>
      <c r="C6" s="37">
        <v>121548.70838</v>
      </c>
      <c r="D6" s="105">
        <v>1.5129746464145111E-2</v>
      </c>
      <c r="F6" s="121" t="s">
        <v>78</v>
      </c>
      <c r="G6" s="37">
        <v>8329.7284099999997</v>
      </c>
      <c r="H6" s="37">
        <v>9431.2521500000003</v>
      </c>
      <c r="I6" s="105">
        <v>0.13224005463102495</v>
      </c>
    </row>
    <row r="7" spans="1:9" ht="15.75" x14ac:dyDescent="0.25">
      <c r="A7" s="121" t="s">
        <v>79</v>
      </c>
      <c r="B7" s="37">
        <v>4547.6102200000005</v>
      </c>
      <c r="C7" s="37">
        <v>4489.4373400000004</v>
      </c>
      <c r="D7" s="105">
        <v>-1.2791967030103102E-2</v>
      </c>
      <c r="F7" s="121" t="s">
        <v>80</v>
      </c>
      <c r="G7" s="37">
        <v>28462.765090000001</v>
      </c>
      <c r="H7" s="37">
        <v>28481.984410000001</v>
      </c>
      <c r="I7" s="105">
        <v>6.7524430389065415E-4</v>
      </c>
    </row>
    <row r="8" spans="1:9" ht="15.75" x14ac:dyDescent="0.25">
      <c r="A8" s="121" t="s">
        <v>81</v>
      </c>
      <c r="B8" s="37">
        <v>10655.41085</v>
      </c>
      <c r="C8" s="37">
        <v>10172.57965</v>
      </c>
      <c r="D8" s="105">
        <v>-4.5313241018763772E-2</v>
      </c>
      <c r="F8" s="121" t="s">
        <v>82</v>
      </c>
      <c r="G8" s="37">
        <v>23465.604789999998</v>
      </c>
      <c r="H8" s="37">
        <v>22324.32286</v>
      </c>
      <c r="I8" s="105">
        <v>-4.8636373970056823E-2</v>
      </c>
    </row>
    <row r="9" spans="1:9" ht="15.75" x14ac:dyDescent="0.25">
      <c r="A9" s="121" t="s">
        <v>83</v>
      </c>
      <c r="B9" s="37">
        <v>3067.6053400000001</v>
      </c>
      <c r="C9" s="37">
        <v>3456.7491300000002</v>
      </c>
      <c r="D9" s="105">
        <v>0.12685588492292821</v>
      </c>
      <c r="F9" s="121" t="s">
        <v>84</v>
      </c>
      <c r="G9" s="37">
        <v>5458.1990900000001</v>
      </c>
      <c r="H9" s="37">
        <v>9619.2842400000009</v>
      </c>
      <c r="I9" s="105">
        <v>0.76235496019622118</v>
      </c>
    </row>
    <row r="10" spans="1:9" ht="15.75" x14ac:dyDescent="0.25">
      <c r="A10" s="121" t="s">
        <v>85</v>
      </c>
      <c r="B10" s="37">
        <v>32499.668650000003</v>
      </c>
      <c r="C10" s="37">
        <v>31565.071970000001</v>
      </c>
      <c r="D10" s="105">
        <v>-2.8757114112915816E-2</v>
      </c>
      <c r="F10" s="121" t="s">
        <v>86</v>
      </c>
      <c r="G10" s="37">
        <v>1729.4561999999999</v>
      </c>
      <c r="H10" s="37">
        <v>1593.04296</v>
      </c>
      <c r="I10" s="105">
        <v>-7.8876377441648882E-2</v>
      </c>
    </row>
    <row r="11" spans="1:9" ht="15.75" x14ac:dyDescent="0.25">
      <c r="A11" s="121" t="s">
        <v>87</v>
      </c>
      <c r="B11" s="37">
        <v>5683.5868799999998</v>
      </c>
      <c r="C11" s="37">
        <v>7822.9768700000004</v>
      </c>
      <c r="D11" s="105">
        <v>0.37641546353910948</v>
      </c>
      <c r="F11" s="121" t="s">
        <v>88</v>
      </c>
      <c r="G11" s="37">
        <v>8389.7292000000016</v>
      </c>
      <c r="H11" s="37">
        <v>7183.4292500000001</v>
      </c>
      <c r="I11" s="105">
        <v>-0.14378294236243061</v>
      </c>
    </row>
    <row r="12" spans="1:9" ht="15.75" x14ac:dyDescent="0.25">
      <c r="A12" s="121" t="s">
        <v>89</v>
      </c>
      <c r="B12" s="37">
        <v>3082.61249</v>
      </c>
      <c r="C12" s="37">
        <v>2691.2988500000001</v>
      </c>
      <c r="D12" s="105">
        <v>-0.12694220933361622</v>
      </c>
      <c r="F12" s="121" t="s">
        <v>90</v>
      </c>
      <c r="G12" s="37">
        <v>1639.2890500000001</v>
      </c>
      <c r="H12" s="37">
        <v>1898.3530800000001</v>
      </c>
      <c r="I12" s="105">
        <v>0.15803438081892884</v>
      </c>
    </row>
    <row r="13" spans="1:9" ht="15.75" x14ac:dyDescent="0.25">
      <c r="A13" s="121" t="s">
        <v>91</v>
      </c>
      <c r="B13" s="37">
        <v>58915.521030000004</v>
      </c>
      <c r="C13" s="37">
        <v>63453.662909999999</v>
      </c>
      <c r="D13" s="105">
        <v>7.7027951220004498E-2</v>
      </c>
      <c r="F13" s="121" t="s">
        <v>92</v>
      </c>
      <c r="G13" s="37">
        <v>6400.7360399999998</v>
      </c>
      <c r="H13" s="37">
        <v>6521.2911199999999</v>
      </c>
      <c r="I13" s="105">
        <v>1.8834565157290983E-2</v>
      </c>
    </row>
    <row r="14" spans="1:9" ht="15.75" x14ac:dyDescent="0.25">
      <c r="A14" s="121" t="s">
        <v>93</v>
      </c>
      <c r="B14" s="37">
        <v>13731.24315</v>
      </c>
      <c r="C14" s="37">
        <v>12249.967259999999</v>
      </c>
      <c r="D14" s="105">
        <v>-0.10787631344216642</v>
      </c>
      <c r="F14" s="121" t="s">
        <v>94</v>
      </c>
      <c r="G14" s="37">
        <v>118885.69780999998</v>
      </c>
      <c r="H14" s="37">
        <v>140474.23957000003</v>
      </c>
      <c r="I14" s="105">
        <v>0.18159073932090886</v>
      </c>
    </row>
    <row r="15" spans="1:9" ht="15.75" x14ac:dyDescent="0.25">
      <c r="A15" s="121" t="s">
        <v>95</v>
      </c>
      <c r="B15" s="37">
        <v>9702.845800000001</v>
      </c>
      <c r="C15" s="37">
        <v>7132.0644700000003</v>
      </c>
      <c r="D15" s="105">
        <v>-0.26495127130640383</v>
      </c>
      <c r="F15" s="121" t="s">
        <v>96</v>
      </c>
      <c r="G15" s="37">
        <v>1722.2015200000001</v>
      </c>
      <c r="H15" s="37">
        <v>1762.4124899999999</v>
      </c>
      <c r="I15" s="105">
        <v>2.3348585826355572E-2</v>
      </c>
    </row>
    <row r="16" spans="1:9" ht="15.75" x14ac:dyDescent="0.25">
      <c r="A16" s="121" t="s">
        <v>97</v>
      </c>
      <c r="B16" s="37">
        <v>799.06842999999992</v>
      </c>
      <c r="C16" s="37">
        <v>376.68715999999995</v>
      </c>
      <c r="D16" s="105">
        <v>-0.52859211319360977</v>
      </c>
      <c r="F16" s="121" t="s">
        <v>98</v>
      </c>
      <c r="G16" s="37">
        <v>21596.08972</v>
      </c>
      <c r="H16" s="37">
        <v>24203.694960000001</v>
      </c>
      <c r="I16" s="105">
        <v>0.12074432333854923</v>
      </c>
    </row>
    <row r="17" spans="1:9" ht="15.75" x14ac:dyDescent="0.25">
      <c r="A17" s="121" t="s">
        <v>99</v>
      </c>
      <c r="B17" s="37">
        <v>4971.1320099999994</v>
      </c>
      <c r="C17" s="37">
        <v>3831.9939399999998</v>
      </c>
      <c r="D17" s="105">
        <v>-0.22915063766331156</v>
      </c>
      <c r="F17" s="121" t="s">
        <v>100</v>
      </c>
      <c r="G17" s="37">
        <v>4964.4869800000006</v>
      </c>
      <c r="H17" s="37">
        <v>4570.3717300000008</v>
      </c>
      <c r="I17" s="105">
        <v>-7.938690374005164E-2</v>
      </c>
    </row>
    <row r="18" spans="1:9" ht="15.75" x14ac:dyDescent="0.25">
      <c r="A18" s="121" t="s">
        <v>101</v>
      </c>
      <c r="B18" s="37">
        <v>8343.6729500000001</v>
      </c>
      <c r="C18" s="37">
        <v>14309.84706</v>
      </c>
      <c r="D18" s="105">
        <v>0.71505368747704812</v>
      </c>
      <c r="F18" s="121" t="s">
        <v>102</v>
      </c>
      <c r="G18" s="37">
        <v>2051.44065</v>
      </c>
      <c r="H18" s="37">
        <v>3091.5068500000002</v>
      </c>
      <c r="I18" s="105">
        <v>0.50699307337991972</v>
      </c>
    </row>
    <row r="19" spans="1:9" ht="15.75" x14ac:dyDescent="0.25">
      <c r="A19" s="121" t="s">
        <v>103</v>
      </c>
      <c r="B19" s="37">
        <v>52095.541640000003</v>
      </c>
      <c r="C19" s="37">
        <v>52411.346890000001</v>
      </c>
      <c r="D19" s="105">
        <v>6.0620398609603221E-3</v>
      </c>
      <c r="F19" s="121" t="s">
        <v>143</v>
      </c>
      <c r="G19" s="37">
        <v>77028.752079999991</v>
      </c>
      <c r="H19" s="37">
        <v>68153.398659999992</v>
      </c>
      <c r="I19" s="105">
        <v>-0.1152213060751951</v>
      </c>
    </row>
    <row r="20" spans="1:9" ht="15.75" x14ac:dyDescent="0.25">
      <c r="A20" s="121" t="s">
        <v>104</v>
      </c>
      <c r="B20" s="37">
        <v>1393.8758599999999</v>
      </c>
      <c r="C20" s="37">
        <v>2316.0289600000001</v>
      </c>
      <c r="D20" s="105">
        <v>0.66157476893243583</v>
      </c>
      <c r="F20" s="121" t="s">
        <v>105</v>
      </c>
      <c r="G20" s="37">
        <v>2781.3112599999999</v>
      </c>
      <c r="H20" s="37">
        <v>3110.3950599999998</v>
      </c>
      <c r="I20" s="105">
        <v>0.11831965905175235</v>
      </c>
    </row>
    <row r="21" spans="1:9" ht="15.75" x14ac:dyDescent="0.25">
      <c r="A21" s="121" t="s">
        <v>106</v>
      </c>
      <c r="B21" s="37">
        <v>3628.3218500000003</v>
      </c>
      <c r="C21" s="37">
        <v>3530.7497800000001</v>
      </c>
      <c r="D21" s="105">
        <v>-2.6891790208743549E-2</v>
      </c>
      <c r="F21" s="121" t="s">
        <v>107</v>
      </c>
      <c r="G21" s="37">
        <v>496.37289000000004</v>
      </c>
      <c r="H21" s="37">
        <v>811.65635999999995</v>
      </c>
      <c r="I21" s="105">
        <v>0.63517463655196771</v>
      </c>
    </row>
    <row r="22" spans="1:9" ht="15.75" x14ac:dyDescent="0.25">
      <c r="A22" s="121" t="s">
        <v>108</v>
      </c>
      <c r="B22" s="37">
        <v>1558.6160500000001</v>
      </c>
      <c r="C22" s="37">
        <v>1575.45874</v>
      </c>
      <c r="D22" s="105">
        <v>1.0806182831236688E-2</v>
      </c>
      <c r="F22" s="121" t="s">
        <v>109</v>
      </c>
      <c r="G22" s="37">
        <v>9026.3700900000003</v>
      </c>
      <c r="H22" s="37">
        <v>7375.2731699999995</v>
      </c>
      <c r="I22" s="105">
        <v>-0.18291925807797238</v>
      </c>
    </row>
    <row r="23" spans="1:9" ht="15.75" x14ac:dyDescent="0.25">
      <c r="A23" s="121" t="s">
        <v>110</v>
      </c>
      <c r="B23" s="37">
        <v>3488.5386999999996</v>
      </c>
      <c r="C23" s="37">
        <v>3072.1061600000003</v>
      </c>
      <c r="D23" s="105">
        <v>-0.11937162686485303</v>
      </c>
      <c r="F23" s="121" t="s">
        <v>111</v>
      </c>
      <c r="G23" s="37">
        <v>1576.71065</v>
      </c>
      <c r="H23" s="37">
        <v>1988.2783100000001</v>
      </c>
      <c r="I23" s="105">
        <v>0.26102928904552036</v>
      </c>
    </row>
    <row r="24" spans="1:9" ht="15.75" x14ac:dyDescent="0.25">
      <c r="A24" s="121" t="s">
        <v>112</v>
      </c>
      <c r="B24" s="37">
        <v>4367.8532800000003</v>
      </c>
      <c r="C24" s="37">
        <v>3779.4656</v>
      </c>
      <c r="D24" s="105">
        <v>-0.13470866402362314</v>
      </c>
      <c r="F24" s="121" t="s">
        <v>113</v>
      </c>
      <c r="G24" s="37">
        <v>5318.0223299999998</v>
      </c>
      <c r="H24" s="37">
        <v>4874.1487699999998</v>
      </c>
      <c r="I24" s="105">
        <v>-8.3465907522806471E-2</v>
      </c>
    </row>
    <row r="25" spans="1:9" ht="15.75" x14ac:dyDescent="0.25">
      <c r="A25" s="121" t="s">
        <v>114</v>
      </c>
      <c r="B25" s="37">
        <v>21141.197780000002</v>
      </c>
      <c r="C25" s="37">
        <v>22817.6875</v>
      </c>
      <c r="D25" s="105">
        <v>7.9299656407641805E-2</v>
      </c>
      <c r="F25" s="121" t="s">
        <v>115</v>
      </c>
      <c r="G25" s="37">
        <v>367.12036000000001</v>
      </c>
      <c r="H25" s="37">
        <v>762.40039999999999</v>
      </c>
      <c r="I25" s="105">
        <v>1.0767042176576642</v>
      </c>
    </row>
    <row r="26" spans="1:9" ht="15.75" x14ac:dyDescent="0.25">
      <c r="A26" s="121" t="s">
        <v>116</v>
      </c>
      <c r="B26" s="37">
        <v>17264.447100000001</v>
      </c>
      <c r="C26" s="37">
        <v>16159.53746</v>
      </c>
      <c r="D26" s="105">
        <v>-6.3999132645261581E-2</v>
      </c>
      <c r="F26" s="121" t="s">
        <v>117</v>
      </c>
      <c r="G26" s="37">
        <v>2633.1984600000001</v>
      </c>
      <c r="H26" s="37">
        <v>1682.1312800000001</v>
      </c>
      <c r="I26" s="105">
        <v>-0.36118325088189518</v>
      </c>
    </row>
    <row r="27" spans="1:9" ht="15.75" x14ac:dyDescent="0.25">
      <c r="A27" s="121" t="s">
        <v>118</v>
      </c>
      <c r="B27" s="37">
        <v>57677.291060000003</v>
      </c>
      <c r="C27" s="37">
        <v>64435.724559999995</v>
      </c>
      <c r="D27" s="105">
        <v>0.11717668038482243</v>
      </c>
      <c r="F27" s="121" t="s">
        <v>119</v>
      </c>
      <c r="G27" s="37">
        <v>1908.1047599999999</v>
      </c>
      <c r="H27" s="37">
        <v>2467.7381299999997</v>
      </c>
      <c r="I27" s="105">
        <v>0.29329279069562197</v>
      </c>
    </row>
    <row r="28" spans="1:9" ht="15.75" x14ac:dyDescent="0.25">
      <c r="A28" s="121" t="s">
        <v>120</v>
      </c>
      <c r="B28" s="37">
        <v>1536.4761799999999</v>
      </c>
      <c r="C28" s="37">
        <v>1937.0468999999998</v>
      </c>
      <c r="D28" s="105">
        <v>0.2607074064760313</v>
      </c>
      <c r="F28" s="121" t="s">
        <v>121</v>
      </c>
      <c r="G28" s="37">
        <v>1779.5474299999998</v>
      </c>
      <c r="H28" s="37">
        <v>2525.0493200000001</v>
      </c>
      <c r="I28" s="105">
        <v>0.41892780008678954</v>
      </c>
    </row>
    <row r="29" spans="1:9" ht="15.75" x14ac:dyDescent="0.25">
      <c r="A29" s="121" t="s">
        <v>122</v>
      </c>
      <c r="B29" s="37">
        <v>15817.646210000001</v>
      </c>
      <c r="C29" s="37">
        <v>17934.01352</v>
      </c>
      <c r="D29" s="105">
        <v>0.1337978661238497</v>
      </c>
      <c r="F29" s="121" t="s">
        <v>123</v>
      </c>
      <c r="G29" s="37">
        <v>3459.9980599999994</v>
      </c>
      <c r="H29" s="37">
        <v>4094.5681599999998</v>
      </c>
      <c r="I29" s="105">
        <v>0.18340186583804052</v>
      </c>
    </row>
    <row r="30" spans="1:9" ht="15.75" x14ac:dyDescent="0.25">
      <c r="A30" s="121" t="s">
        <v>124</v>
      </c>
      <c r="B30" s="37">
        <v>6959.0836800000006</v>
      </c>
      <c r="C30" s="37">
        <v>7977.9504000000006</v>
      </c>
      <c r="D30" s="105">
        <v>0.14640817194484423</v>
      </c>
      <c r="F30" s="121" t="s">
        <v>125</v>
      </c>
      <c r="G30" s="37">
        <v>2259.4762000000001</v>
      </c>
      <c r="H30" s="37">
        <v>2815.4200700000001</v>
      </c>
      <c r="I30" s="105">
        <v>0.24604988979304143</v>
      </c>
    </row>
    <row r="31" spans="1:9" ht="15.75" x14ac:dyDescent="0.25">
      <c r="A31" s="121" t="s">
        <v>126</v>
      </c>
      <c r="B31" s="37">
        <v>264.07281</v>
      </c>
      <c r="C31" s="37">
        <v>171.20578</v>
      </c>
      <c r="D31" s="105">
        <v>-0.35167206347370639</v>
      </c>
      <c r="F31" s="121" t="s">
        <v>127</v>
      </c>
      <c r="G31" s="37">
        <v>14285.35469</v>
      </c>
      <c r="H31" s="37">
        <v>14445.499970000001</v>
      </c>
      <c r="I31" s="105">
        <v>1.1210451786129338E-2</v>
      </c>
    </row>
    <row r="32" spans="1:9" ht="15.75" x14ac:dyDescent="0.25">
      <c r="A32" s="121" t="s">
        <v>128</v>
      </c>
      <c r="B32" s="37">
        <v>8727.8807500000003</v>
      </c>
      <c r="C32" s="37">
        <v>9790.495570000001</v>
      </c>
      <c r="D32" s="105">
        <v>0.12174946592848457</v>
      </c>
      <c r="F32" s="121" t="s">
        <v>129</v>
      </c>
      <c r="G32" s="37">
        <v>4389.4050699999998</v>
      </c>
      <c r="H32" s="37">
        <v>4069.1098500000003</v>
      </c>
      <c r="I32" s="105">
        <v>-7.297007564626512E-2</v>
      </c>
    </row>
    <row r="33" spans="1:253" ht="15.75" x14ac:dyDescent="0.25">
      <c r="A33" s="121" t="s">
        <v>130</v>
      </c>
      <c r="B33" s="37">
        <v>884.83687999999995</v>
      </c>
      <c r="C33" s="37">
        <v>1112.7568699999999</v>
      </c>
      <c r="D33" s="105">
        <v>0.25758418885071799</v>
      </c>
      <c r="F33" s="121" t="s">
        <v>131</v>
      </c>
      <c r="G33" s="37">
        <v>26932.80646</v>
      </c>
      <c r="H33" s="37">
        <v>26556.970109999998</v>
      </c>
      <c r="I33" s="105">
        <v>-1.3954592907285179E-2</v>
      </c>
    </row>
    <row r="34" spans="1:253" ht="15.75" x14ac:dyDescent="0.25">
      <c r="A34" s="121" t="s">
        <v>132</v>
      </c>
      <c r="B34" s="37">
        <v>1750.1771099999999</v>
      </c>
      <c r="C34" s="37">
        <v>1980.3973399999998</v>
      </c>
      <c r="D34" s="105">
        <v>0.13154110443142519</v>
      </c>
      <c r="F34" s="121" t="s">
        <v>133</v>
      </c>
      <c r="G34" s="37">
        <v>2378.8656900000001</v>
      </c>
      <c r="H34" s="37">
        <v>1535.6764100000003</v>
      </c>
      <c r="I34" s="105">
        <v>-0.35445014131924357</v>
      </c>
    </row>
    <row r="35" spans="1:253" ht="15.75" x14ac:dyDescent="0.25">
      <c r="A35" s="121" t="s">
        <v>134</v>
      </c>
      <c r="B35" s="37">
        <v>1577.19568</v>
      </c>
      <c r="C35" s="37">
        <v>1849.7885700000002</v>
      </c>
      <c r="D35" s="105">
        <v>0.17283390606294335</v>
      </c>
      <c r="F35" s="121" t="s">
        <v>135</v>
      </c>
      <c r="G35" s="37">
        <v>26640.190859999999</v>
      </c>
      <c r="H35" s="37">
        <v>25115.04117</v>
      </c>
      <c r="I35" s="105">
        <v>-5.7249953576346102E-2</v>
      </c>
    </row>
    <row r="36" spans="1:253" ht="18.75" x14ac:dyDescent="0.25">
      <c r="A36" s="121" t="s">
        <v>136</v>
      </c>
      <c r="B36" s="37">
        <v>4214.4952599999997</v>
      </c>
      <c r="C36" s="37">
        <v>6045.3424299999997</v>
      </c>
      <c r="D36" s="105">
        <v>0.43441671114846625</v>
      </c>
      <c r="F36" s="121" t="s">
        <v>262</v>
      </c>
      <c r="G36" s="37">
        <v>7548.0835499999994</v>
      </c>
      <c r="H36" s="37">
        <v>7988.4287999999997</v>
      </c>
      <c r="I36" s="105">
        <v>5.8338682538828124E-2</v>
      </c>
    </row>
    <row r="37" spans="1:253" ht="15.75" x14ac:dyDescent="0.25">
      <c r="A37" s="121" t="s">
        <v>137</v>
      </c>
      <c r="B37" s="37">
        <v>2475.4442200000003</v>
      </c>
      <c r="C37" s="37">
        <v>2853.2570300000002</v>
      </c>
      <c r="D37" s="105">
        <v>0.15262424697252919</v>
      </c>
      <c r="F37" s="119" t="s">
        <v>1</v>
      </c>
      <c r="G37" s="313">
        <v>968504.08675999986</v>
      </c>
      <c r="H37" s="313">
        <v>1014031.71108</v>
      </c>
      <c r="I37" s="104">
        <v>4.7008190200112265E-2</v>
      </c>
    </row>
    <row r="38" spans="1:253" ht="15.75" x14ac:dyDescent="0.25">
      <c r="A38" s="121" t="s">
        <v>138</v>
      </c>
      <c r="B38" s="37">
        <v>1152.58176</v>
      </c>
      <c r="C38" s="37">
        <v>1032.2800099999999</v>
      </c>
      <c r="D38" s="105">
        <v>-0.10437589260479019</v>
      </c>
      <c r="G38" s="37"/>
      <c r="I38" s="105"/>
    </row>
    <row r="39" spans="1:253" ht="15.75" x14ac:dyDescent="0.25">
      <c r="A39" s="121" t="s">
        <v>139</v>
      </c>
      <c r="B39" s="37">
        <v>13745.649459999999</v>
      </c>
      <c r="C39" s="37">
        <v>15586.183590000001</v>
      </c>
      <c r="D39" s="105">
        <v>0.13389939379408577</v>
      </c>
      <c r="G39" s="229"/>
    </row>
    <row r="40" spans="1:253" ht="15.75" x14ac:dyDescent="0.25">
      <c r="A40" s="121" t="s">
        <v>140</v>
      </c>
      <c r="B40" s="37">
        <v>34681.328720000005</v>
      </c>
      <c r="C40" s="37">
        <v>40540.472969999995</v>
      </c>
      <c r="D40" s="105">
        <v>0.16894232332630166</v>
      </c>
    </row>
    <row r="41" spans="1:253" x14ac:dyDescent="0.2">
      <c r="A41" s="225"/>
      <c r="B41" s="225"/>
      <c r="C41" s="225"/>
      <c r="D41" s="225"/>
      <c r="E41" s="225"/>
    </row>
    <row r="42" spans="1:253" x14ac:dyDescent="0.2">
      <c r="A42" s="225"/>
      <c r="B42" s="225"/>
      <c r="C42" s="225"/>
      <c r="D42" s="225"/>
      <c r="E42" s="225"/>
      <c r="F42" s="225"/>
    </row>
    <row r="43" spans="1:253" ht="14.25" customHeight="1" x14ac:dyDescent="0.2">
      <c r="A43" s="528" t="s">
        <v>409</v>
      </c>
      <c r="B43" s="528"/>
      <c r="C43" s="528"/>
      <c r="D43" s="528"/>
      <c r="E43" s="528"/>
      <c r="F43" s="528"/>
      <c r="G43" s="528"/>
      <c r="H43" s="528"/>
      <c r="I43" s="528"/>
      <c r="P43" s="527"/>
      <c r="Q43" s="500"/>
      <c r="R43" s="500"/>
      <c r="S43" s="500"/>
      <c r="T43" s="500"/>
      <c r="U43" s="500"/>
      <c r="V43" s="500"/>
      <c r="W43" s="500"/>
      <c r="X43" s="500"/>
      <c r="Y43" s="527"/>
      <c r="Z43" s="500"/>
      <c r="AA43" s="500"/>
      <c r="AB43" s="500"/>
      <c r="AC43" s="500"/>
      <c r="AD43" s="500"/>
      <c r="AE43" s="500"/>
      <c r="AF43" s="500"/>
      <c r="AG43" s="500"/>
      <c r="AH43" s="527"/>
      <c r="AI43" s="500"/>
      <c r="AJ43" s="500"/>
      <c r="AK43" s="500"/>
      <c r="AL43" s="500"/>
      <c r="AM43" s="500"/>
      <c r="AN43" s="500"/>
      <c r="AO43" s="500"/>
      <c r="AP43" s="500"/>
      <c r="AQ43" s="527"/>
      <c r="AR43" s="500"/>
      <c r="AS43" s="500"/>
      <c r="AT43" s="500"/>
      <c r="AU43" s="500"/>
      <c r="AV43" s="500"/>
      <c r="AW43" s="500"/>
      <c r="AX43" s="500"/>
      <c r="AY43" s="500"/>
      <c r="AZ43" s="527"/>
      <c r="BA43" s="500"/>
      <c r="BB43" s="500"/>
      <c r="BC43" s="500"/>
      <c r="BD43" s="500"/>
      <c r="BE43" s="500"/>
      <c r="BF43" s="500"/>
      <c r="BG43" s="500"/>
      <c r="BH43" s="500"/>
      <c r="BI43" s="527"/>
      <c r="BJ43" s="500"/>
      <c r="BK43" s="500"/>
      <c r="BL43" s="500"/>
      <c r="BM43" s="500"/>
      <c r="BN43" s="500"/>
      <c r="BO43" s="500"/>
      <c r="BP43" s="500"/>
      <c r="BQ43" s="500"/>
      <c r="BR43" s="527"/>
      <c r="BS43" s="500"/>
      <c r="BT43" s="500"/>
      <c r="BU43" s="500"/>
      <c r="BV43" s="500"/>
      <c r="BW43" s="500"/>
      <c r="BX43" s="500"/>
      <c r="BY43" s="500"/>
      <c r="BZ43" s="500"/>
      <c r="CA43" s="527"/>
      <c r="CB43" s="500"/>
      <c r="CC43" s="500"/>
      <c r="CD43" s="500"/>
      <c r="CE43" s="500"/>
      <c r="CF43" s="500"/>
      <c r="CG43" s="500"/>
      <c r="CH43" s="500"/>
      <c r="CI43" s="500"/>
      <c r="CJ43" s="527"/>
      <c r="CK43" s="500"/>
      <c r="CL43" s="500"/>
      <c r="CM43" s="500"/>
      <c r="CN43" s="500"/>
      <c r="CO43" s="500"/>
      <c r="CP43" s="500"/>
      <c r="CQ43" s="500"/>
      <c r="CR43" s="500"/>
      <c r="CS43" s="527"/>
      <c r="CT43" s="500"/>
      <c r="CU43" s="500"/>
      <c r="CV43" s="500"/>
      <c r="CW43" s="500"/>
      <c r="CX43" s="500"/>
      <c r="CY43" s="500"/>
      <c r="CZ43" s="500"/>
      <c r="DA43" s="500"/>
      <c r="DB43" s="527"/>
      <c r="DC43" s="500"/>
      <c r="DD43" s="500"/>
      <c r="DE43" s="500"/>
      <c r="DF43" s="500"/>
      <c r="DG43" s="500"/>
      <c r="DH43" s="500"/>
      <c r="DI43" s="500"/>
      <c r="DJ43" s="500"/>
      <c r="DK43" s="527"/>
      <c r="DL43" s="500"/>
      <c r="DM43" s="500"/>
      <c r="DN43" s="500"/>
      <c r="DO43" s="500"/>
      <c r="DP43" s="500"/>
      <c r="DQ43" s="500"/>
      <c r="DR43" s="500"/>
      <c r="DS43" s="500"/>
      <c r="DT43" s="527"/>
      <c r="DU43" s="500"/>
      <c r="DV43" s="500"/>
      <c r="DW43" s="500"/>
      <c r="DX43" s="500"/>
      <c r="DY43" s="500"/>
      <c r="DZ43" s="500"/>
      <c r="EA43" s="500"/>
      <c r="EB43" s="500"/>
      <c r="EC43" s="527"/>
      <c r="ED43" s="500"/>
      <c r="EE43" s="500"/>
      <c r="EF43" s="500"/>
      <c r="EG43" s="500"/>
      <c r="EH43" s="500"/>
      <c r="EI43" s="500"/>
      <c r="EJ43" s="500"/>
      <c r="EK43" s="500"/>
      <c r="EL43" s="527"/>
      <c r="EM43" s="500"/>
      <c r="EN43" s="500"/>
      <c r="EO43" s="500"/>
      <c r="EP43" s="500"/>
      <c r="EQ43" s="500"/>
      <c r="ER43" s="500"/>
      <c r="ES43" s="500"/>
      <c r="ET43" s="500"/>
      <c r="EU43" s="527"/>
      <c r="EV43" s="500"/>
      <c r="EW43" s="500"/>
      <c r="EX43" s="500"/>
      <c r="EY43" s="500"/>
      <c r="EZ43" s="500"/>
      <c r="FA43" s="500"/>
      <c r="FB43" s="500"/>
      <c r="FC43" s="500"/>
      <c r="FD43" s="527"/>
      <c r="FE43" s="500"/>
      <c r="FF43" s="500"/>
      <c r="FG43" s="500"/>
      <c r="FH43" s="500"/>
      <c r="FI43" s="500"/>
      <c r="FJ43" s="500"/>
      <c r="FK43" s="500"/>
      <c r="FL43" s="500"/>
      <c r="FM43" s="527"/>
      <c r="FN43" s="500"/>
      <c r="FO43" s="500"/>
      <c r="FP43" s="500"/>
      <c r="FQ43" s="500"/>
      <c r="FR43" s="500"/>
      <c r="FS43" s="500"/>
      <c r="FT43" s="500"/>
      <c r="FU43" s="500"/>
      <c r="FV43" s="527"/>
      <c r="FW43" s="500"/>
      <c r="FX43" s="500"/>
      <c r="FY43" s="500"/>
      <c r="FZ43" s="500"/>
      <c r="GA43" s="500"/>
      <c r="GB43" s="500"/>
      <c r="GC43" s="500"/>
      <c r="GD43" s="500"/>
      <c r="GE43" s="527"/>
      <c r="GF43" s="500"/>
      <c r="GG43" s="500"/>
      <c r="GH43" s="500"/>
      <c r="GI43" s="500"/>
      <c r="GJ43" s="500"/>
      <c r="GK43" s="500"/>
      <c r="GL43" s="500"/>
      <c r="GM43" s="500"/>
      <c r="GN43" s="527"/>
      <c r="GO43" s="500"/>
      <c r="GP43" s="500"/>
      <c r="GQ43" s="500"/>
      <c r="GR43" s="500"/>
      <c r="GS43" s="500"/>
      <c r="GT43" s="500"/>
      <c r="GU43" s="500"/>
      <c r="GV43" s="500"/>
      <c r="GW43" s="527"/>
      <c r="GX43" s="500"/>
      <c r="GY43" s="500"/>
      <c r="GZ43" s="500"/>
      <c r="HA43" s="500"/>
      <c r="HB43" s="500"/>
      <c r="HC43" s="500"/>
      <c r="HD43" s="500"/>
      <c r="HE43" s="500"/>
      <c r="HF43" s="527"/>
      <c r="HG43" s="500"/>
      <c r="HH43" s="500"/>
      <c r="HI43" s="500"/>
      <c r="HJ43" s="500"/>
      <c r="HK43" s="500"/>
      <c r="HL43" s="500"/>
      <c r="HM43" s="500"/>
      <c r="HN43" s="500"/>
      <c r="HO43" s="527"/>
      <c r="HP43" s="500"/>
      <c r="HQ43" s="500"/>
      <c r="HR43" s="500"/>
      <c r="HS43" s="500"/>
      <c r="HT43" s="500"/>
      <c r="HU43" s="500"/>
      <c r="HV43" s="500"/>
      <c r="HW43" s="500"/>
      <c r="HX43" s="527"/>
      <c r="HY43" s="500"/>
      <c r="HZ43" s="500"/>
      <c r="IA43" s="500"/>
      <c r="IB43" s="500"/>
      <c r="IC43" s="500"/>
      <c r="ID43" s="500"/>
      <c r="IE43" s="500"/>
      <c r="IF43" s="500"/>
      <c r="IG43" s="527"/>
      <c r="IH43" s="500"/>
      <c r="II43" s="500"/>
      <c r="IJ43" s="500"/>
      <c r="IK43" s="500"/>
      <c r="IL43" s="500"/>
      <c r="IM43" s="500"/>
      <c r="IN43" s="500"/>
      <c r="IO43" s="500"/>
      <c r="IP43" s="527"/>
      <c r="IQ43" s="500"/>
      <c r="IR43" s="500"/>
      <c r="IS43" s="500"/>
    </row>
    <row r="44" spans="1:253" ht="14.25" customHeight="1" x14ac:dyDescent="0.2">
      <c r="A44" s="528"/>
      <c r="B44" s="528"/>
      <c r="C44" s="528"/>
      <c r="D44" s="528"/>
      <c r="E44" s="528"/>
      <c r="F44" s="528"/>
      <c r="G44" s="528"/>
      <c r="H44" s="528"/>
      <c r="I44" s="528"/>
      <c r="P44" s="328"/>
      <c r="Q44" s="327"/>
      <c r="R44" s="327"/>
      <c r="S44" s="327"/>
      <c r="T44" s="327"/>
      <c r="U44" s="327"/>
      <c r="V44" s="327"/>
      <c r="W44" s="327"/>
      <c r="X44" s="327"/>
      <c r="Y44" s="328"/>
      <c r="Z44" s="327"/>
      <c r="AA44" s="327"/>
      <c r="AB44" s="327"/>
      <c r="AC44" s="327"/>
      <c r="AD44" s="327"/>
      <c r="AE44" s="327"/>
      <c r="AF44" s="327"/>
      <c r="AG44" s="327"/>
      <c r="AH44" s="328"/>
      <c r="AI44" s="327"/>
      <c r="AJ44" s="327"/>
      <c r="AK44" s="327"/>
      <c r="AL44" s="327"/>
      <c r="AM44" s="327"/>
      <c r="AN44" s="327"/>
      <c r="AO44" s="327"/>
      <c r="AP44" s="327"/>
      <c r="AQ44" s="328"/>
      <c r="AR44" s="327"/>
      <c r="AS44" s="327"/>
      <c r="AT44" s="327"/>
      <c r="AU44" s="327"/>
      <c r="AV44" s="327"/>
      <c r="AW44" s="327"/>
      <c r="AX44" s="327"/>
      <c r="AY44" s="327"/>
      <c r="AZ44" s="328"/>
      <c r="BA44" s="327"/>
      <c r="BB44" s="327"/>
      <c r="BC44" s="327"/>
      <c r="BD44" s="327"/>
      <c r="BE44" s="327"/>
      <c r="BF44" s="327"/>
      <c r="BG44" s="327"/>
      <c r="BH44" s="327"/>
      <c r="BI44" s="328"/>
      <c r="BJ44" s="327"/>
      <c r="BK44" s="327"/>
      <c r="BL44" s="327"/>
      <c r="BM44" s="327"/>
      <c r="BN44" s="327"/>
      <c r="BO44" s="327"/>
      <c r="BP44" s="327"/>
      <c r="BQ44" s="327"/>
      <c r="BR44" s="328"/>
      <c r="BS44" s="327"/>
      <c r="BT44" s="327"/>
      <c r="BU44" s="327"/>
      <c r="BV44" s="327"/>
      <c r="BW44" s="327"/>
      <c r="BX44" s="327"/>
      <c r="BY44" s="327"/>
      <c r="BZ44" s="327"/>
      <c r="CA44" s="328"/>
      <c r="CB44" s="327"/>
      <c r="CC44" s="327"/>
      <c r="CD44" s="327"/>
      <c r="CE44" s="327"/>
      <c r="CF44" s="327"/>
      <c r="CG44" s="327"/>
      <c r="CH44" s="327"/>
      <c r="CI44" s="327"/>
      <c r="CJ44" s="328"/>
      <c r="CK44" s="327"/>
      <c r="CL44" s="327"/>
      <c r="CM44" s="327"/>
      <c r="CN44" s="327"/>
      <c r="CO44" s="327"/>
      <c r="CP44" s="327"/>
      <c r="CQ44" s="327"/>
      <c r="CR44" s="327"/>
      <c r="CS44" s="328"/>
      <c r="CT44" s="327"/>
      <c r="CU44" s="327"/>
      <c r="CV44" s="327"/>
      <c r="CW44" s="327"/>
      <c r="CX44" s="327"/>
      <c r="CY44" s="327"/>
      <c r="CZ44" s="327"/>
      <c r="DA44" s="327"/>
      <c r="DB44" s="328"/>
      <c r="DC44" s="327"/>
      <c r="DD44" s="327"/>
      <c r="DE44" s="327"/>
      <c r="DF44" s="327"/>
      <c r="DG44" s="327"/>
      <c r="DH44" s="327"/>
      <c r="DI44" s="327"/>
      <c r="DJ44" s="327"/>
      <c r="DK44" s="328"/>
      <c r="DL44" s="327"/>
      <c r="DM44" s="327"/>
      <c r="DN44" s="327"/>
      <c r="DO44" s="327"/>
      <c r="DP44" s="327"/>
      <c r="DQ44" s="327"/>
      <c r="DR44" s="327"/>
      <c r="DS44" s="327"/>
      <c r="DT44" s="328"/>
      <c r="DU44" s="327"/>
      <c r="DV44" s="327"/>
      <c r="DW44" s="327"/>
      <c r="DX44" s="327"/>
      <c r="DY44" s="327"/>
      <c r="DZ44" s="327"/>
      <c r="EA44" s="327"/>
      <c r="EB44" s="327"/>
      <c r="EC44" s="328"/>
      <c r="ED44" s="327"/>
      <c r="EE44" s="327"/>
      <c r="EF44" s="327"/>
      <c r="EG44" s="327"/>
      <c r="EH44" s="327"/>
      <c r="EI44" s="327"/>
      <c r="EJ44" s="327"/>
      <c r="EK44" s="327"/>
      <c r="EL44" s="328"/>
      <c r="EM44" s="327"/>
      <c r="EN44" s="327"/>
      <c r="EO44" s="327"/>
      <c r="EP44" s="327"/>
      <c r="EQ44" s="327"/>
      <c r="ER44" s="327"/>
      <c r="ES44" s="327"/>
      <c r="ET44" s="327"/>
      <c r="EU44" s="328"/>
      <c r="EV44" s="327"/>
      <c r="EW44" s="327"/>
      <c r="EX44" s="327"/>
      <c r="EY44" s="327"/>
      <c r="EZ44" s="327"/>
      <c r="FA44" s="327"/>
      <c r="FB44" s="327"/>
      <c r="FC44" s="327"/>
      <c r="FD44" s="328"/>
      <c r="FE44" s="327"/>
      <c r="FF44" s="327"/>
      <c r="FG44" s="327"/>
      <c r="FH44" s="327"/>
      <c r="FI44" s="327"/>
      <c r="FJ44" s="327"/>
      <c r="FK44" s="327"/>
      <c r="FL44" s="327"/>
      <c r="FM44" s="328"/>
      <c r="FN44" s="327"/>
      <c r="FO44" s="327"/>
      <c r="FP44" s="327"/>
      <c r="FQ44" s="327"/>
      <c r="FR44" s="327"/>
      <c r="FS44" s="327"/>
      <c r="FT44" s="327"/>
      <c r="FU44" s="327"/>
      <c r="FV44" s="328"/>
      <c r="FW44" s="327"/>
      <c r="FX44" s="327"/>
      <c r="FY44" s="327"/>
      <c r="FZ44" s="327"/>
      <c r="GA44" s="327"/>
      <c r="GB44" s="327"/>
      <c r="GC44" s="327"/>
      <c r="GD44" s="327"/>
      <c r="GE44" s="328"/>
      <c r="GF44" s="327"/>
      <c r="GG44" s="327"/>
      <c r="GH44" s="327"/>
      <c r="GI44" s="327"/>
      <c r="GJ44" s="327"/>
      <c r="GK44" s="327"/>
      <c r="GL44" s="327"/>
      <c r="GM44" s="327"/>
      <c r="GN44" s="328"/>
      <c r="GO44" s="327"/>
      <c r="GP44" s="327"/>
      <c r="GQ44" s="327"/>
      <c r="GR44" s="327"/>
      <c r="GS44" s="327"/>
      <c r="GT44" s="327"/>
      <c r="GU44" s="327"/>
      <c r="GV44" s="327"/>
      <c r="GW44" s="328"/>
      <c r="GX44" s="327"/>
      <c r="GY44" s="327"/>
      <c r="GZ44" s="327"/>
      <c r="HA44" s="327"/>
      <c r="HB44" s="327"/>
      <c r="HC44" s="327"/>
      <c r="HD44" s="327"/>
      <c r="HE44" s="327"/>
      <c r="HF44" s="328"/>
      <c r="HG44" s="327"/>
      <c r="HH44" s="327"/>
      <c r="HI44" s="327"/>
      <c r="HJ44" s="327"/>
      <c r="HK44" s="327"/>
      <c r="HL44" s="327"/>
      <c r="HM44" s="327"/>
      <c r="HN44" s="327"/>
      <c r="HO44" s="328"/>
      <c r="HP44" s="327"/>
      <c r="HQ44" s="327"/>
      <c r="HR44" s="327"/>
      <c r="HS44" s="327"/>
      <c r="HT44" s="327"/>
      <c r="HU44" s="327"/>
      <c r="HV44" s="327"/>
      <c r="HW44" s="327"/>
      <c r="HX44" s="328"/>
      <c r="HY44" s="327"/>
      <c r="HZ44" s="327"/>
      <c r="IA44" s="327"/>
      <c r="IB44" s="327"/>
      <c r="IC44" s="327"/>
      <c r="ID44" s="327"/>
      <c r="IE44" s="327"/>
      <c r="IF44" s="327"/>
      <c r="IG44" s="328"/>
      <c r="IH44" s="327"/>
      <c r="II44" s="327"/>
      <c r="IJ44" s="327"/>
      <c r="IK44" s="327"/>
      <c r="IL44" s="327"/>
      <c r="IM44" s="327"/>
      <c r="IN44" s="327"/>
      <c r="IO44" s="327"/>
      <c r="IP44" s="328"/>
      <c r="IQ44" s="327"/>
      <c r="IR44" s="327"/>
      <c r="IS44" s="327"/>
    </row>
    <row r="45" spans="1:253" ht="14.25" x14ac:dyDescent="0.2">
      <c r="A45" s="528" t="s">
        <v>410</v>
      </c>
      <c r="B45" s="528"/>
      <c r="C45" s="528"/>
      <c r="D45" s="528"/>
      <c r="E45" s="528"/>
      <c r="F45" s="528"/>
      <c r="G45" s="528"/>
      <c r="H45" s="528"/>
      <c r="I45" s="528"/>
    </row>
    <row r="46" spans="1:253" x14ac:dyDescent="0.2">
      <c r="A46" s="526"/>
      <c r="B46" s="526"/>
      <c r="C46" s="526"/>
      <c r="D46" s="526"/>
      <c r="E46" s="526"/>
      <c r="F46" s="526"/>
      <c r="G46" s="526"/>
      <c r="H46" s="526"/>
      <c r="I46" s="526"/>
    </row>
  </sheetData>
  <mergeCells count="32">
    <mergeCell ref="A1:I1"/>
    <mergeCell ref="A2:I2"/>
    <mergeCell ref="AZ43:BH43"/>
    <mergeCell ref="BI43:BQ43"/>
    <mergeCell ref="BR43:BZ43"/>
    <mergeCell ref="A43:I44"/>
    <mergeCell ref="P43:X43"/>
    <mergeCell ref="Y43:AG43"/>
    <mergeCell ref="AH43:AP43"/>
    <mergeCell ref="AQ43:AY43"/>
    <mergeCell ref="IP43:IS43"/>
    <mergeCell ref="FM43:FU43"/>
    <mergeCell ref="FV43:GD43"/>
    <mergeCell ref="GE43:GM43"/>
    <mergeCell ref="GN43:GV43"/>
    <mergeCell ref="GW43:HE43"/>
    <mergeCell ref="A46:I46"/>
    <mergeCell ref="HF43:HN43"/>
    <mergeCell ref="HO43:HW43"/>
    <mergeCell ref="HX43:IF43"/>
    <mergeCell ref="IG43:IO43"/>
    <mergeCell ref="DT43:EB43"/>
    <mergeCell ref="EC43:EK43"/>
    <mergeCell ref="EL43:ET43"/>
    <mergeCell ref="EU43:FC43"/>
    <mergeCell ref="FD43:FL43"/>
    <mergeCell ref="CA43:CI43"/>
    <mergeCell ref="CJ43:CR43"/>
    <mergeCell ref="CS43:DA43"/>
    <mergeCell ref="DB43:DJ43"/>
    <mergeCell ref="DK43:DS43"/>
    <mergeCell ref="A45:I45"/>
  </mergeCells>
  <phoneticPr fontId="0" type="noConversion"/>
  <pageMargins left="0.5" right="0.5" top="1" bottom="0.5" header="0.25" footer="0.25"/>
  <pageSetup scale="80" orientation="portrait" r:id="rId1"/>
  <headerFooter scaleWithDoc="0">
    <oddHeader>&amp;R&amp;"Times New Roman,Bold Italic"Pennsylvania Department of Revenue</oddHeader>
    <oddFooter>&amp;C- 19 -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N85"/>
  <sheetViews>
    <sheetView zoomScale="85" zoomScaleNormal="85" workbookViewId="0">
      <selection sqref="A1:I1"/>
    </sheetView>
  </sheetViews>
  <sheetFormatPr defaultColWidth="9.83203125" defaultRowHeight="15.75" x14ac:dyDescent="0.25"/>
  <cols>
    <col min="1" max="1" width="14" style="115" customWidth="1"/>
    <col min="2" max="2" width="14.33203125" style="115" customWidth="1"/>
    <col min="3" max="3" width="14.33203125" style="468" customWidth="1"/>
    <col min="4" max="4" width="11" style="124" customWidth="1"/>
    <col min="5" max="5" width="9.1640625" style="115" customWidth="1"/>
    <col min="6" max="6" width="16.83203125" style="115" customWidth="1"/>
    <col min="7" max="7" width="14.33203125" style="115" customWidth="1"/>
    <col min="8" max="8" width="14.33203125" style="468" customWidth="1"/>
    <col min="9" max="9" width="11" style="124" customWidth="1"/>
    <col min="10" max="11" width="9.83203125" style="115"/>
    <col min="12" max="13" width="12.5" style="115" bestFit="1" customWidth="1"/>
    <col min="14" max="16384" width="9.83203125" style="115"/>
  </cols>
  <sheetData>
    <row r="1" spans="1:14" ht="19.5" x14ac:dyDescent="0.3">
      <c r="A1" s="529" t="s">
        <v>242</v>
      </c>
      <c r="B1" s="529"/>
      <c r="C1" s="529"/>
      <c r="D1" s="529"/>
      <c r="E1" s="529"/>
      <c r="F1" s="529"/>
      <c r="G1" s="529"/>
      <c r="H1" s="529"/>
      <c r="I1" s="529"/>
    </row>
    <row r="2" spans="1:14" ht="12" x14ac:dyDescent="0.2">
      <c r="A2" s="531" t="s">
        <v>0</v>
      </c>
      <c r="B2" s="531"/>
      <c r="C2" s="531"/>
      <c r="D2" s="531"/>
      <c r="E2" s="531"/>
      <c r="F2" s="531"/>
      <c r="G2" s="531"/>
      <c r="H2" s="531"/>
      <c r="I2" s="531"/>
    </row>
    <row r="3" spans="1:14" x14ac:dyDescent="0.25">
      <c r="A3" s="13"/>
      <c r="B3" s="123"/>
      <c r="C3" s="467"/>
      <c r="D3" s="123"/>
    </row>
    <row r="4" spans="1:14" x14ac:dyDescent="0.25">
      <c r="A4" s="116"/>
      <c r="D4" s="125"/>
      <c r="E4" s="116"/>
      <c r="F4" s="116"/>
      <c r="I4" s="125"/>
    </row>
    <row r="5" spans="1:14" x14ac:dyDescent="0.25">
      <c r="A5" s="408" t="s">
        <v>74</v>
      </c>
      <c r="B5" s="411" t="s">
        <v>463</v>
      </c>
      <c r="C5" s="411" t="s">
        <v>529</v>
      </c>
      <c r="D5" s="410" t="s">
        <v>141</v>
      </c>
      <c r="E5" s="118"/>
      <c r="F5" s="408" t="s">
        <v>74</v>
      </c>
      <c r="G5" s="411" t="str">
        <f>+B5</f>
        <v>2016-17</v>
      </c>
      <c r="H5" s="411" t="s">
        <v>529</v>
      </c>
      <c r="I5" s="410" t="s">
        <v>141</v>
      </c>
    </row>
    <row r="6" spans="1:14" x14ac:dyDescent="0.25">
      <c r="A6" s="121" t="s">
        <v>76</v>
      </c>
      <c r="B6" s="37">
        <v>3984.9380000000001</v>
      </c>
      <c r="C6" s="468">
        <v>2466.4140000000002</v>
      </c>
      <c r="D6" s="127">
        <f>C6/B6-1</f>
        <v>-0.38106590366023252</v>
      </c>
      <c r="F6" s="121" t="s">
        <v>77</v>
      </c>
      <c r="G6" s="37">
        <v>1602.943</v>
      </c>
      <c r="H6" s="468">
        <v>1720.6120000000001</v>
      </c>
      <c r="I6" s="127">
        <f>H6/G6-1</f>
        <v>7.3408099976106422E-2</v>
      </c>
    </row>
    <row r="7" spans="1:14" s="122" customFormat="1" x14ac:dyDescent="0.25">
      <c r="A7" s="121" t="s">
        <v>142</v>
      </c>
      <c r="B7" s="37">
        <v>55374.025000000001</v>
      </c>
      <c r="C7" s="468">
        <v>57396.463000000003</v>
      </c>
      <c r="D7" s="127">
        <f t="shared" ref="D7:D41" si="0">C7/B7-1</f>
        <v>3.6523225465369347E-2</v>
      </c>
      <c r="E7" s="120"/>
      <c r="F7" s="121" t="s">
        <v>78</v>
      </c>
      <c r="G7" s="37">
        <v>5124.0590000000002</v>
      </c>
      <c r="H7" s="468">
        <v>5676.6239999999998</v>
      </c>
      <c r="I7" s="127">
        <f t="shared" ref="I7:I37" si="1">H7/G7-1</f>
        <v>0.10783736096715502</v>
      </c>
      <c r="N7" s="325"/>
    </row>
    <row r="8" spans="1:14" s="122" customFormat="1" x14ac:dyDescent="0.25">
      <c r="A8" s="121" t="s">
        <v>79</v>
      </c>
      <c r="B8" s="37">
        <v>1390.1079999999999</v>
      </c>
      <c r="C8" s="468">
        <v>1135.548</v>
      </c>
      <c r="D8" s="127">
        <f t="shared" si="0"/>
        <v>-0.18312246242737973</v>
      </c>
      <c r="E8" s="120"/>
      <c r="F8" s="121" t="s">
        <v>80</v>
      </c>
      <c r="G8" s="37">
        <v>17123.001</v>
      </c>
      <c r="H8" s="468">
        <v>21356.174999999999</v>
      </c>
      <c r="I8" s="127">
        <f t="shared" si="1"/>
        <v>0.24722150048347236</v>
      </c>
      <c r="L8" s="37"/>
      <c r="M8" s="294"/>
    </row>
    <row r="9" spans="1:14" s="122" customFormat="1" x14ac:dyDescent="0.25">
      <c r="A9" s="121" t="s">
        <v>81</v>
      </c>
      <c r="B9" s="37">
        <v>4645.317</v>
      </c>
      <c r="C9" s="468">
        <v>4965.7560000000003</v>
      </c>
      <c r="D9" s="127">
        <f t="shared" si="0"/>
        <v>6.8981083529929155E-2</v>
      </c>
      <c r="E9" s="120"/>
      <c r="F9" s="121" t="s">
        <v>82</v>
      </c>
      <c r="G9" s="37">
        <v>8445.8230000000003</v>
      </c>
      <c r="H9" s="468">
        <v>9169.0490000000009</v>
      </c>
      <c r="I9" s="127">
        <f t="shared" si="1"/>
        <v>8.56312049163237E-2</v>
      </c>
      <c r="L9" s="37"/>
      <c r="M9" s="294"/>
    </row>
    <row r="10" spans="1:14" s="122" customFormat="1" x14ac:dyDescent="0.25">
      <c r="A10" s="121" t="s">
        <v>83</v>
      </c>
      <c r="B10" s="37">
        <v>1417.211</v>
      </c>
      <c r="C10" s="468">
        <v>1085.8440000000001</v>
      </c>
      <c r="D10" s="127">
        <f t="shared" si="0"/>
        <v>-0.2338162771810266</v>
      </c>
      <c r="E10" s="120"/>
      <c r="F10" s="121" t="s">
        <v>84</v>
      </c>
      <c r="G10" s="37">
        <v>3204.3960000000002</v>
      </c>
      <c r="H10" s="468">
        <v>3293.33</v>
      </c>
      <c r="I10" s="127">
        <f t="shared" si="1"/>
        <v>2.7753748288288804E-2</v>
      </c>
      <c r="L10" s="326"/>
      <c r="M10" s="326"/>
    </row>
    <row r="11" spans="1:14" s="122" customFormat="1" x14ac:dyDescent="0.25">
      <c r="A11" s="121" t="s">
        <v>85</v>
      </c>
      <c r="B11" s="37">
        <v>15869.797</v>
      </c>
      <c r="C11" s="468">
        <v>15555.612999999999</v>
      </c>
      <c r="D11" s="127">
        <f t="shared" si="0"/>
        <v>-1.9797606736872586E-2</v>
      </c>
      <c r="E11" s="120"/>
      <c r="F11" s="121" t="s">
        <v>86</v>
      </c>
      <c r="G11" s="37">
        <v>576.66899999999998</v>
      </c>
      <c r="H11" s="468">
        <v>813.01700000000005</v>
      </c>
      <c r="I11" s="127">
        <f t="shared" si="1"/>
        <v>0.4098503647673104</v>
      </c>
      <c r="L11" s="37"/>
      <c r="M11" s="294"/>
    </row>
    <row r="12" spans="1:14" s="122" customFormat="1" x14ac:dyDescent="0.25">
      <c r="A12" s="121" t="s">
        <v>87</v>
      </c>
      <c r="B12" s="37">
        <v>2805.223</v>
      </c>
      <c r="C12" s="468">
        <v>3539.1489999999999</v>
      </c>
      <c r="D12" s="127">
        <f t="shared" si="0"/>
        <v>0.26162839817012773</v>
      </c>
      <c r="E12" s="120"/>
      <c r="F12" s="121" t="s">
        <v>88</v>
      </c>
      <c r="G12" s="37">
        <v>2459.9340000000002</v>
      </c>
      <c r="H12" s="468">
        <v>2083.4</v>
      </c>
      <c r="I12" s="127">
        <f t="shared" si="1"/>
        <v>-0.15306670829379976</v>
      </c>
      <c r="L12" s="37"/>
      <c r="M12" s="294"/>
    </row>
    <row r="13" spans="1:14" s="122" customFormat="1" x14ac:dyDescent="0.25">
      <c r="A13" s="121" t="s">
        <v>89</v>
      </c>
      <c r="B13" s="37">
        <v>1397.02</v>
      </c>
      <c r="C13" s="468">
        <v>1616.7650000000001</v>
      </c>
      <c r="D13" s="127">
        <f t="shared" si="0"/>
        <v>0.15729552905470223</v>
      </c>
      <c r="E13" s="120"/>
      <c r="F13" s="121" t="s">
        <v>90</v>
      </c>
      <c r="G13" s="37">
        <v>778.62599999999998</v>
      </c>
      <c r="H13" s="468">
        <v>832.79100000000005</v>
      </c>
      <c r="I13" s="127">
        <f t="shared" si="1"/>
        <v>6.9564848849126726E-2</v>
      </c>
      <c r="L13" s="37"/>
      <c r="M13" s="294"/>
    </row>
    <row r="14" spans="1:14" s="122" customFormat="1" x14ac:dyDescent="0.25">
      <c r="A14" s="121" t="s">
        <v>91</v>
      </c>
      <c r="B14" s="37">
        <v>44189.406999999999</v>
      </c>
      <c r="C14" s="468">
        <v>43611.02</v>
      </c>
      <c r="D14" s="127">
        <f t="shared" si="0"/>
        <v>-1.3088815606871584E-2</v>
      </c>
      <c r="E14" s="120"/>
      <c r="F14" s="121" t="s">
        <v>92</v>
      </c>
      <c r="G14" s="37">
        <v>7523.6279999999997</v>
      </c>
      <c r="H14" s="468">
        <v>9066.4419999999991</v>
      </c>
      <c r="I14" s="127">
        <f t="shared" si="1"/>
        <v>0.20506250441941032</v>
      </c>
      <c r="L14" s="37"/>
      <c r="M14" s="294"/>
    </row>
    <row r="15" spans="1:14" s="122" customFormat="1" x14ac:dyDescent="0.25">
      <c r="A15" s="121" t="s">
        <v>93</v>
      </c>
      <c r="B15" s="37">
        <v>10512.993</v>
      </c>
      <c r="C15" s="468">
        <v>11037.539000000001</v>
      </c>
      <c r="D15" s="127">
        <f t="shared" si="0"/>
        <v>4.989502038097049E-2</v>
      </c>
      <c r="E15" s="120"/>
      <c r="F15" s="121" t="s">
        <v>94</v>
      </c>
      <c r="G15" s="37">
        <v>63189.21</v>
      </c>
      <c r="H15" s="468">
        <v>64184.315000000002</v>
      </c>
      <c r="I15" s="127">
        <f t="shared" si="1"/>
        <v>1.5748020904201798E-2</v>
      </c>
      <c r="L15" s="37"/>
      <c r="M15" s="295"/>
      <c r="N15" s="296"/>
    </row>
    <row r="16" spans="1:14" s="122" customFormat="1" x14ac:dyDescent="0.25">
      <c r="A16" s="121" t="s">
        <v>95</v>
      </c>
      <c r="B16" s="37">
        <v>1860.0070000000001</v>
      </c>
      <c r="C16" s="468">
        <v>1886.451</v>
      </c>
      <c r="D16" s="127">
        <f t="shared" si="0"/>
        <v>1.4217150795668987E-2</v>
      </c>
      <c r="E16" s="120"/>
      <c r="F16" s="121" t="s">
        <v>96</v>
      </c>
      <c r="G16" s="37">
        <v>647.09</v>
      </c>
      <c r="H16" s="468">
        <v>776.33600000000001</v>
      </c>
      <c r="I16" s="127">
        <f t="shared" si="1"/>
        <v>0.19973419462516806</v>
      </c>
      <c r="L16" s="37"/>
      <c r="M16" s="295"/>
      <c r="N16" s="296"/>
    </row>
    <row r="17" spans="1:14" s="122" customFormat="1" x14ac:dyDescent="0.25">
      <c r="A17" s="121" t="s">
        <v>97</v>
      </c>
      <c r="B17" s="37">
        <v>75.778000000000006</v>
      </c>
      <c r="C17" s="468">
        <v>404.86</v>
      </c>
      <c r="D17" s="127">
        <f t="shared" si="0"/>
        <v>4.3427116049513046</v>
      </c>
      <c r="E17" s="120"/>
      <c r="F17" s="121" t="s">
        <v>98</v>
      </c>
      <c r="G17" s="37">
        <v>14938.484</v>
      </c>
      <c r="H17" s="468">
        <v>16316.019</v>
      </c>
      <c r="I17" s="127">
        <f t="shared" si="1"/>
        <v>9.2213841779393402E-2</v>
      </c>
      <c r="L17" s="37"/>
      <c r="M17" s="295"/>
      <c r="N17" s="296"/>
    </row>
    <row r="18" spans="1:14" s="122" customFormat="1" x14ac:dyDescent="0.25">
      <c r="A18" s="121" t="s">
        <v>99</v>
      </c>
      <c r="B18" s="37">
        <v>1910.5740000000001</v>
      </c>
      <c r="C18" s="468">
        <v>2311.643</v>
      </c>
      <c r="D18" s="127">
        <f t="shared" si="0"/>
        <v>0.20992068352233417</v>
      </c>
      <c r="E18" s="120"/>
      <c r="F18" s="121" t="s">
        <v>100</v>
      </c>
      <c r="G18" s="37">
        <v>1611.875</v>
      </c>
      <c r="H18" s="468">
        <v>1658.82</v>
      </c>
      <c r="I18" s="127">
        <f t="shared" si="1"/>
        <v>2.9124466847615382E-2</v>
      </c>
      <c r="L18" s="37"/>
      <c r="M18" s="295"/>
      <c r="N18" s="296"/>
    </row>
    <row r="19" spans="1:14" s="122" customFormat="1" x14ac:dyDescent="0.25">
      <c r="A19" s="121" t="s">
        <v>101</v>
      </c>
      <c r="B19" s="37">
        <v>7187.4629999999997</v>
      </c>
      <c r="C19" s="468">
        <v>6834.7129999999997</v>
      </c>
      <c r="D19" s="127">
        <f t="shared" si="0"/>
        <v>-4.907851351721737E-2</v>
      </c>
      <c r="E19" s="120"/>
      <c r="F19" s="121" t="s">
        <v>102</v>
      </c>
      <c r="G19" s="37">
        <v>1194.585</v>
      </c>
      <c r="H19" s="468">
        <v>1312.712</v>
      </c>
      <c r="I19" s="127">
        <f t="shared" si="1"/>
        <v>9.8885386975393175E-2</v>
      </c>
      <c r="L19" s="37"/>
      <c r="M19" s="295"/>
      <c r="N19" s="296"/>
    </row>
    <row r="20" spans="1:14" s="122" customFormat="1" x14ac:dyDescent="0.25">
      <c r="A20" s="121" t="s">
        <v>103</v>
      </c>
      <c r="B20" s="37">
        <v>47220.811000000002</v>
      </c>
      <c r="C20" s="468">
        <v>45857.025999999998</v>
      </c>
      <c r="D20" s="127">
        <f t="shared" si="0"/>
        <v>-2.8881016041846563E-2</v>
      </c>
      <c r="E20" s="120"/>
      <c r="F20" s="121" t="s">
        <v>143</v>
      </c>
      <c r="G20" s="37">
        <v>78268.462</v>
      </c>
      <c r="H20" s="468">
        <v>102627.258</v>
      </c>
      <c r="I20" s="127">
        <f t="shared" si="1"/>
        <v>0.31122108928114622</v>
      </c>
      <c r="L20" s="37"/>
      <c r="M20" s="295"/>
      <c r="N20" s="296"/>
    </row>
    <row r="21" spans="1:14" s="122" customFormat="1" x14ac:dyDescent="0.25">
      <c r="A21" s="121" t="s">
        <v>104</v>
      </c>
      <c r="B21" s="37">
        <v>678.91399999999999</v>
      </c>
      <c r="C21" s="468">
        <v>675.57</v>
      </c>
      <c r="D21" s="127">
        <f t="shared" si="0"/>
        <v>-4.9255133934488216E-3</v>
      </c>
      <c r="E21" s="120"/>
      <c r="F21" s="121" t="s">
        <v>105</v>
      </c>
      <c r="G21" s="37">
        <v>3459.1</v>
      </c>
      <c r="H21" s="468">
        <v>3332.2979999999998</v>
      </c>
      <c r="I21" s="127">
        <f t="shared" si="1"/>
        <v>-3.665751206961354E-2</v>
      </c>
      <c r="L21" s="37"/>
      <c r="M21" s="295"/>
      <c r="N21" s="296"/>
    </row>
    <row r="22" spans="1:14" s="122" customFormat="1" x14ac:dyDescent="0.25">
      <c r="A22" s="121" t="s">
        <v>106</v>
      </c>
      <c r="B22" s="37">
        <v>1208.9639999999999</v>
      </c>
      <c r="C22" s="468">
        <v>1423.7639999999999</v>
      </c>
      <c r="D22" s="127">
        <f t="shared" si="0"/>
        <v>0.17767278430126954</v>
      </c>
      <c r="E22" s="120"/>
      <c r="F22" s="121" t="s">
        <v>107</v>
      </c>
      <c r="G22" s="37">
        <v>377.923</v>
      </c>
      <c r="H22" s="468">
        <v>703.72</v>
      </c>
      <c r="I22" s="127">
        <f t="shared" si="1"/>
        <v>0.86207243274423639</v>
      </c>
      <c r="L22" s="37"/>
      <c r="M22" s="295"/>
      <c r="N22" s="296"/>
    </row>
    <row r="23" spans="1:14" s="122" customFormat="1" x14ac:dyDescent="0.25">
      <c r="A23" s="121" t="s">
        <v>108</v>
      </c>
      <c r="B23" s="37">
        <v>931.06</v>
      </c>
      <c r="C23" s="468">
        <v>849.07399999999996</v>
      </c>
      <c r="D23" s="127">
        <f t="shared" si="0"/>
        <v>-8.8056623633278153E-2</v>
      </c>
      <c r="E23" s="120"/>
      <c r="F23" s="121" t="s">
        <v>109</v>
      </c>
      <c r="G23" s="37">
        <v>3318.9380000000001</v>
      </c>
      <c r="H23" s="468">
        <v>4053.77</v>
      </c>
      <c r="I23" s="127">
        <f t="shared" si="1"/>
        <v>0.22140576292777991</v>
      </c>
      <c r="L23" s="37"/>
      <c r="M23" s="294"/>
    </row>
    <row r="24" spans="1:14" s="122" customFormat="1" x14ac:dyDescent="0.25">
      <c r="A24" s="121" t="s">
        <v>110</v>
      </c>
      <c r="B24" s="37">
        <v>1548.5440000000001</v>
      </c>
      <c r="C24" s="468">
        <v>2101.2220000000002</v>
      </c>
      <c r="D24" s="127">
        <f t="shared" si="0"/>
        <v>0.35690170896015871</v>
      </c>
      <c r="E24" s="120"/>
      <c r="F24" s="121" t="s">
        <v>111</v>
      </c>
      <c r="G24" s="37">
        <v>871.49400000000003</v>
      </c>
      <c r="H24" s="468">
        <v>956.62800000000004</v>
      </c>
      <c r="I24" s="127">
        <f t="shared" si="1"/>
        <v>9.7687419534729925E-2</v>
      </c>
      <c r="L24" s="37"/>
      <c r="M24" s="294"/>
    </row>
    <row r="25" spans="1:14" s="122" customFormat="1" x14ac:dyDescent="0.25">
      <c r="A25" s="121" t="s">
        <v>112</v>
      </c>
      <c r="B25" s="37">
        <v>1643.31</v>
      </c>
      <c r="C25" s="468">
        <v>1490.335</v>
      </c>
      <c r="D25" s="127">
        <f t="shared" si="0"/>
        <v>-9.3089557052534189E-2</v>
      </c>
      <c r="E25" s="120"/>
      <c r="F25" s="121" t="s">
        <v>113</v>
      </c>
      <c r="G25" s="37">
        <v>1451.0619999999999</v>
      </c>
      <c r="H25" s="468">
        <v>1816.8330000000001</v>
      </c>
      <c r="I25" s="127">
        <f t="shared" si="1"/>
        <v>0.25207124161476235</v>
      </c>
      <c r="L25" s="37"/>
      <c r="M25" s="294"/>
    </row>
    <row r="26" spans="1:14" s="122" customFormat="1" x14ac:dyDescent="0.25">
      <c r="A26" s="121" t="s">
        <v>114</v>
      </c>
      <c r="B26" s="37">
        <v>14277.168</v>
      </c>
      <c r="C26" s="468">
        <v>17016.992999999999</v>
      </c>
      <c r="D26" s="127">
        <f t="shared" si="0"/>
        <v>0.19190255378377552</v>
      </c>
      <c r="E26" s="120"/>
      <c r="F26" s="121" t="s">
        <v>115</v>
      </c>
      <c r="G26" s="37">
        <v>336.15199999999999</v>
      </c>
      <c r="H26" s="468">
        <v>271.20800000000003</v>
      </c>
      <c r="I26" s="127">
        <f t="shared" si="1"/>
        <v>-0.19319831504795437</v>
      </c>
      <c r="L26" s="37"/>
      <c r="M26" s="294"/>
    </row>
    <row r="27" spans="1:14" s="122" customFormat="1" x14ac:dyDescent="0.25">
      <c r="A27" s="121" t="s">
        <v>116</v>
      </c>
      <c r="B27" s="37">
        <v>12946.118</v>
      </c>
      <c r="C27" s="468">
        <v>12238.503000000001</v>
      </c>
      <c r="D27" s="127">
        <f t="shared" si="0"/>
        <v>-5.4658469820837441E-2</v>
      </c>
      <c r="E27" s="120"/>
      <c r="F27" s="121" t="s">
        <v>117</v>
      </c>
      <c r="G27" s="37">
        <v>1023.248</v>
      </c>
      <c r="H27" s="468">
        <v>1006.728</v>
      </c>
      <c r="I27" s="127">
        <f t="shared" si="1"/>
        <v>-1.6144668741106871E-2</v>
      </c>
      <c r="L27" s="37"/>
      <c r="M27" s="294"/>
    </row>
    <row r="28" spans="1:14" s="122" customFormat="1" x14ac:dyDescent="0.25">
      <c r="A28" s="121" t="s">
        <v>118</v>
      </c>
      <c r="B28" s="37">
        <v>29768.116999999998</v>
      </c>
      <c r="C28" s="468">
        <v>30175.865000000002</v>
      </c>
      <c r="D28" s="127">
        <f t="shared" si="0"/>
        <v>1.3697473709875618E-2</v>
      </c>
      <c r="E28" s="120"/>
      <c r="F28" s="121" t="s">
        <v>119</v>
      </c>
      <c r="G28" s="37">
        <v>1080.165</v>
      </c>
      <c r="H28" s="468">
        <v>1106.0429999999999</v>
      </c>
      <c r="I28" s="127">
        <f t="shared" si="1"/>
        <v>2.3957450944994463E-2</v>
      </c>
      <c r="L28" s="37"/>
      <c r="M28" s="295"/>
    </row>
    <row r="29" spans="1:14" s="122" customFormat="1" x14ac:dyDescent="0.25">
      <c r="A29" s="121" t="s">
        <v>120</v>
      </c>
      <c r="B29" s="37">
        <v>522.84500000000003</v>
      </c>
      <c r="C29" s="468">
        <v>488.58199999999999</v>
      </c>
      <c r="D29" s="127">
        <f t="shared" si="0"/>
        <v>-6.5531849783396656E-2</v>
      </c>
      <c r="E29" s="120"/>
      <c r="F29" s="121" t="s">
        <v>121</v>
      </c>
      <c r="G29" s="37">
        <v>1591.569</v>
      </c>
      <c r="H29" s="468">
        <v>1250.5909999999999</v>
      </c>
      <c r="I29" s="127">
        <f t="shared" si="1"/>
        <v>-0.21424016175233374</v>
      </c>
      <c r="L29" s="37"/>
      <c r="M29" s="295"/>
    </row>
    <row r="30" spans="1:14" s="122" customFormat="1" x14ac:dyDescent="0.25">
      <c r="A30" s="121" t="s">
        <v>122</v>
      </c>
      <c r="B30" s="37">
        <v>6442.7888300000004</v>
      </c>
      <c r="C30" s="468">
        <v>7057.7539999999999</v>
      </c>
      <c r="D30" s="127">
        <f t="shared" si="0"/>
        <v>9.5450151514588688E-2</v>
      </c>
      <c r="E30" s="120"/>
      <c r="F30" s="121" t="s">
        <v>123</v>
      </c>
      <c r="G30" s="37">
        <v>790.65800000000002</v>
      </c>
      <c r="H30" s="468">
        <v>879.09100000000001</v>
      </c>
      <c r="I30" s="127">
        <f t="shared" si="1"/>
        <v>0.11184734739925473</v>
      </c>
      <c r="L30" s="37"/>
      <c r="M30" s="294"/>
    </row>
    <row r="31" spans="1:14" s="122" customFormat="1" x14ac:dyDescent="0.25">
      <c r="A31" s="121" t="s">
        <v>124</v>
      </c>
      <c r="B31" s="37">
        <v>2178.4380000000001</v>
      </c>
      <c r="C31" s="468">
        <v>2509.0189999999998</v>
      </c>
      <c r="D31" s="127">
        <f t="shared" si="0"/>
        <v>0.15175139251151504</v>
      </c>
      <c r="E31" s="120"/>
      <c r="F31" s="121" t="s">
        <v>125</v>
      </c>
      <c r="G31" s="37">
        <v>768.32399999999996</v>
      </c>
      <c r="H31" s="468">
        <v>1025.883</v>
      </c>
      <c r="I31" s="127">
        <f t="shared" si="1"/>
        <v>0.33522185952801165</v>
      </c>
      <c r="L31" s="37"/>
    </row>
    <row r="32" spans="1:14" s="122" customFormat="1" x14ac:dyDescent="0.25">
      <c r="A32" s="121" t="s">
        <v>126</v>
      </c>
      <c r="B32" s="37">
        <v>300.36500000000001</v>
      </c>
      <c r="C32" s="468">
        <v>151.38800000000001</v>
      </c>
      <c r="D32" s="127">
        <f t="shared" si="0"/>
        <v>-0.4959865496978676</v>
      </c>
      <c r="E32" s="120"/>
      <c r="F32" s="121" t="s">
        <v>127</v>
      </c>
      <c r="G32" s="37">
        <v>11073.835999999999</v>
      </c>
      <c r="H32" s="468">
        <v>11531.255999999999</v>
      </c>
      <c r="I32" s="127">
        <f t="shared" si="1"/>
        <v>4.1306372967777394E-2</v>
      </c>
      <c r="L32" s="37"/>
    </row>
    <row r="33" spans="1:12" s="122" customFormat="1" x14ac:dyDescent="0.25">
      <c r="A33" s="121" t="s">
        <v>128</v>
      </c>
      <c r="B33" s="37">
        <v>6256.9669999999996</v>
      </c>
      <c r="C33" s="468">
        <v>6696.3109999999997</v>
      </c>
      <c r="D33" s="127">
        <f t="shared" si="0"/>
        <v>7.0216767964414784E-2</v>
      </c>
      <c r="E33" s="120"/>
      <c r="F33" s="121" t="s">
        <v>129</v>
      </c>
      <c r="G33" s="37">
        <v>2029.1849999999999</v>
      </c>
      <c r="H33" s="468">
        <v>2406.8324900000002</v>
      </c>
      <c r="I33" s="127">
        <f t="shared" si="1"/>
        <v>0.18610796452763068</v>
      </c>
      <c r="L33" s="37"/>
    </row>
    <row r="34" spans="1:12" s="122" customFormat="1" x14ac:dyDescent="0.25">
      <c r="A34" s="121" t="s">
        <v>130</v>
      </c>
      <c r="B34" s="37">
        <v>323.59699999999998</v>
      </c>
      <c r="C34" s="468">
        <v>352.65300000000002</v>
      </c>
      <c r="D34" s="127">
        <f t="shared" si="0"/>
        <v>8.9790696452686669E-2</v>
      </c>
      <c r="E34" s="120"/>
      <c r="F34" s="121" t="s">
        <v>131</v>
      </c>
      <c r="G34" s="37">
        <v>10444.079</v>
      </c>
      <c r="H34" s="468">
        <v>10943.846</v>
      </c>
      <c r="I34" s="127">
        <f t="shared" si="1"/>
        <v>4.7851706215550349E-2</v>
      </c>
      <c r="L34" s="37"/>
    </row>
    <row r="35" spans="1:12" s="122" customFormat="1" x14ac:dyDescent="0.25">
      <c r="A35" s="121" t="s">
        <v>132</v>
      </c>
      <c r="B35" s="37">
        <v>2442.7919999999999</v>
      </c>
      <c r="C35" s="468">
        <v>2596.723</v>
      </c>
      <c r="D35" s="127">
        <f t="shared" si="0"/>
        <v>6.3014370441691225E-2</v>
      </c>
      <c r="E35" s="120"/>
      <c r="F35" s="121" t="s">
        <v>133</v>
      </c>
      <c r="G35" s="37">
        <v>666.96799999999996</v>
      </c>
      <c r="H35" s="468">
        <v>654.17700000000002</v>
      </c>
      <c r="I35" s="127">
        <f t="shared" si="1"/>
        <v>-1.9177831620107666E-2</v>
      </c>
      <c r="L35" s="37"/>
    </row>
    <row r="36" spans="1:12" s="122" customFormat="1" x14ac:dyDescent="0.25">
      <c r="A36" s="121" t="s">
        <v>134</v>
      </c>
      <c r="B36" s="37">
        <v>881.00300000000004</v>
      </c>
      <c r="C36" s="468">
        <v>838.96100000000001</v>
      </c>
      <c r="D36" s="127">
        <f t="shared" si="0"/>
        <v>-4.772060935093303E-2</v>
      </c>
      <c r="E36" s="120"/>
      <c r="F36" s="121" t="s">
        <v>135</v>
      </c>
      <c r="G36" s="37">
        <v>18781.687999999998</v>
      </c>
      <c r="H36" s="468">
        <v>18664.167000000001</v>
      </c>
      <c r="I36" s="127">
        <f t="shared" si="1"/>
        <v>-6.2572118118454645E-3</v>
      </c>
      <c r="L36" s="37"/>
    </row>
    <row r="37" spans="1:12" s="122" customFormat="1" x14ac:dyDescent="0.25">
      <c r="A37" s="121" t="s">
        <v>136</v>
      </c>
      <c r="B37" s="37">
        <v>1349.586</v>
      </c>
      <c r="C37" s="468">
        <v>1466.3489999999999</v>
      </c>
      <c r="D37" s="127">
        <f t="shared" si="0"/>
        <v>8.651764318835542E-2</v>
      </c>
      <c r="E37" s="120"/>
      <c r="F37" s="119" t="s">
        <v>1</v>
      </c>
      <c r="G37" s="117">
        <v>579127.3278300002</v>
      </c>
      <c r="H37" s="470">
        <f>SUM(C6:C41)+SUM(H6:H36)</f>
        <v>622596.05848999997</v>
      </c>
      <c r="I37" s="126">
        <f t="shared" si="1"/>
        <v>7.5059021688508087E-2</v>
      </c>
      <c r="L37" s="37"/>
    </row>
    <row r="38" spans="1:12" s="122" customFormat="1" x14ac:dyDescent="0.25">
      <c r="A38" s="121" t="s">
        <v>137</v>
      </c>
      <c r="B38" s="37">
        <v>702.60799999999995</v>
      </c>
      <c r="C38" s="468">
        <v>717.45</v>
      </c>
      <c r="D38" s="127">
        <f t="shared" si="0"/>
        <v>2.1124154578370913E-2</v>
      </c>
      <c r="E38" s="120"/>
      <c r="H38" s="468"/>
      <c r="L38" s="37"/>
    </row>
    <row r="39" spans="1:12" s="122" customFormat="1" x14ac:dyDescent="0.25">
      <c r="A39" s="121" t="s">
        <v>138</v>
      </c>
      <c r="B39" s="37">
        <v>532.19600000000003</v>
      </c>
      <c r="C39" s="468">
        <v>596.17399999999998</v>
      </c>
      <c r="D39" s="127">
        <f t="shared" si="0"/>
        <v>0.12021510871934393</v>
      </c>
      <c r="E39" s="120"/>
      <c r="H39" s="468"/>
      <c r="L39" s="37"/>
    </row>
    <row r="40" spans="1:12" s="122" customFormat="1" x14ac:dyDescent="0.25">
      <c r="A40" s="121" t="s">
        <v>139</v>
      </c>
      <c r="B40" s="37">
        <v>5967.5219999999999</v>
      </c>
      <c r="C40" s="468">
        <v>6797.3410000000003</v>
      </c>
      <c r="D40" s="127">
        <f t="shared" si="0"/>
        <v>0.13905587612412673</v>
      </c>
      <c r="E40" s="120"/>
      <c r="H40" s="468"/>
      <c r="L40" s="37"/>
    </row>
    <row r="41" spans="1:12" s="122" customFormat="1" x14ac:dyDescent="0.25">
      <c r="A41" s="121" t="s">
        <v>140</v>
      </c>
      <c r="B41" s="37">
        <v>23630.579000000002</v>
      </c>
      <c r="C41" s="468">
        <v>25161.252</v>
      </c>
      <c r="D41" s="127">
        <f t="shared" si="0"/>
        <v>6.4775095015657369E-2</v>
      </c>
      <c r="E41" s="120"/>
      <c r="H41" s="468"/>
      <c r="L41" s="37"/>
    </row>
    <row r="42" spans="1:12" s="122" customFormat="1" x14ac:dyDescent="0.25">
      <c r="C42" s="468"/>
      <c r="D42" s="128"/>
      <c r="H42" s="468"/>
    </row>
    <row r="43" spans="1:12" s="122" customFormat="1" x14ac:dyDescent="0.25">
      <c r="C43" s="468"/>
      <c r="D43" s="128"/>
      <c r="H43" s="468"/>
      <c r="I43" s="128"/>
    </row>
    <row r="44" spans="1:12" ht="12.75" customHeight="1" x14ac:dyDescent="0.2">
      <c r="A44" s="532" t="s">
        <v>400</v>
      </c>
      <c r="B44" s="532"/>
      <c r="C44" s="532"/>
      <c r="D44" s="532"/>
      <c r="E44" s="532"/>
      <c r="F44" s="532"/>
      <c r="G44" s="532"/>
      <c r="H44" s="532"/>
      <c r="I44" s="532"/>
    </row>
    <row r="45" spans="1:12" ht="12" customHeight="1" x14ac:dyDescent="0.2">
      <c r="A45" s="532"/>
      <c r="B45" s="532"/>
      <c r="C45" s="532"/>
      <c r="D45" s="532"/>
      <c r="E45" s="532"/>
      <c r="F45" s="532"/>
      <c r="G45" s="532"/>
      <c r="H45" s="532"/>
      <c r="I45" s="532"/>
    </row>
    <row r="46" spans="1:12" ht="7.5" customHeight="1" x14ac:dyDescent="0.2">
      <c r="A46" s="532"/>
      <c r="B46" s="532"/>
      <c r="C46" s="532"/>
      <c r="D46" s="532"/>
      <c r="E46" s="532"/>
      <c r="F46" s="532"/>
      <c r="G46" s="532"/>
      <c r="H46" s="532"/>
      <c r="I46" s="532"/>
    </row>
    <row r="47" spans="1:12" ht="13.5" customHeight="1" x14ac:dyDescent="0.2">
      <c r="A47" s="533"/>
      <c r="B47" s="533"/>
      <c r="C47" s="533"/>
      <c r="D47" s="533"/>
      <c r="E47" s="533"/>
      <c r="F47" s="533"/>
      <c r="G47" s="533"/>
      <c r="H47" s="533"/>
      <c r="I47" s="533"/>
    </row>
    <row r="48" spans="1:12" ht="11.25" x14ac:dyDescent="0.2">
      <c r="A48" s="533"/>
      <c r="B48" s="533"/>
      <c r="C48" s="533"/>
      <c r="D48" s="533"/>
      <c r="E48" s="533"/>
      <c r="F48" s="533"/>
      <c r="G48" s="533"/>
      <c r="H48" s="533"/>
      <c r="I48" s="533"/>
    </row>
    <row r="65" spans="4:9" x14ac:dyDescent="0.25">
      <c r="D65" s="129"/>
      <c r="F65" s="130"/>
      <c r="G65" s="130"/>
      <c r="H65" s="469"/>
      <c r="I65" s="115"/>
    </row>
    <row r="66" spans="4:9" x14ac:dyDescent="0.25">
      <c r="D66" s="129"/>
      <c r="F66" s="130"/>
      <c r="G66" s="130"/>
      <c r="H66" s="469"/>
      <c r="I66" s="115"/>
    </row>
    <row r="67" spans="4:9" x14ac:dyDescent="0.25">
      <c r="D67" s="129"/>
      <c r="F67" s="130"/>
      <c r="G67" s="130"/>
      <c r="H67" s="469"/>
      <c r="I67" s="115"/>
    </row>
    <row r="68" spans="4:9" x14ac:dyDescent="0.25">
      <c r="D68" s="129"/>
      <c r="F68" s="130"/>
      <c r="G68" s="130"/>
      <c r="H68" s="469"/>
      <c r="I68" s="115"/>
    </row>
    <row r="69" spans="4:9" x14ac:dyDescent="0.25">
      <c r="D69" s="129"/>
      <c r="F69" s="130"/>
      <c r="G69" s="130"/>
      <c r="H69" s="469"/>
      <c r="I69" s="115"/>
    </row>
    <row r="70" spans="4:9" x14ac:dyDescent="0.25">
      <c r="D70" s="129"/>
      <c r="F70" s="130"/>
      <c r="G70" s="130"/>
      <c r="H70" s="469"/>
      <c r="I70" s="115"/>
    </row>
    <row r="71" spans="4:9" x14ac:dyDescent="0.25">
      <c r="D71" s="129"/>
      <c r="F71" s="130"/>
      <c r="G71" s="130"/>
      <c r="H71" s="469"/>
      <c r="I71" s="115"/>
    </row>
    <row r="72" spans="4:9" x14ac:dyDescent="0.25">
      <c r="D72" s="129"/>
      <c r="F72" s="130"/>
      <c r="G72" s="130"/>
      <c r="H72" s="469"/>
      <c r="I72" s="115"/>
    </row>
    <row r="73" spans="4:9" x14ac:dyDescent="0.25">
      <c r="D73" s="129"/>
      <c r="F73" s="130"/>
      <c r="G73" s="130"/>
      <c r="H73" s="469"/>
      <c r="I73" s="115"/>
    </row>
    <row r="74" spans="4:9" x14ac:dyDescent="0.25">
      <c r="D74" s="129"/>
      <c r="F74" s="130"/>
      <c r="G74" s="130"/>
      <c r="H74" s="469"/>
      <c r="I74" s="115"/>
    </row>
    <row r="75" spans="4:9" x14ac:dyDescent="0.25">
      <c r="D75" s="129"/>
      <c r="F75" s="130"/>
      <c r="G75" s="130"/>
      <c r="H75" s="469"/>
      <c r="I75" s="115"/>
    </row>
    <row r="76" spans="4:9" x14ac:dyDescent="0.25">
      <c r="D76" s="129"/>
      <c r="F76" s="130"/>
      <c r="G76" s="130"/>
      <c r="H76" s="469"/>
      <c r="I76" s="115"/>
    </row>
    <row r="77" spans="4:9" x14ac:dyDescent="0.25">
      <c r="D77" s="129"/>
      <c r="F77" s="130"/>
      <c r="G77" s="130"/>
      <c r="H77" s="469"/>
      <c r="I77" s="115"/>
    </row>
    <row r="78" spans="4:9" x14ac:dyDescent="0.25">
      <c r="D78" s="129"/>
      <c r="F78" s="130"/>
      <c r="G78" s="130"/>
      <c r="H78" s="469"/>
      <c r="I78" s="115"/>
    </row>
    <row r="79" spans="4:9" x14ac:dyDescent="0.25">
      <c r="D79" s="129"/>
      <c r="F79" s="130"/>
      <c r="G79" s="130"/>
      <c r="H79" s="469"/>
      <c r="I79" s="115"/>
    </row>
    <row r="80" spans="4:9" x14ac:dyDescent="0.25">
      <c r="D80" s="129"/>
      <c r="F80" s="130"/>
      <c r="G80" s="130"/>
      <c r="H80" s="469"/>
      <c r="I80" s="115"/>
    </row>
    <row r="81" spans="4:9" x14ac:dyDescent="0.25">
      <c r="D81" s="129"/>
      <c r="F81" s="130"/>
      <c r="G81" s="130"/>
      <c r="H81" s="469"/>
      <c r="I81" s="115"/>
    </row>
    <row r="82" spans="4:9" x14ac:dyDescent="0.25">
      <c r="D82" s="129"/>
      <c r="F82" s="130"/>
      <c r="G82" s="130"/>
      <c r="H82" s="469"/>
      <c r="I82" s="115"/>
    </row>
    <row r="83" spans="4:9" x14ac:dyDescent="0.25">
      <c r="D83" s="129"/>
      <c r="F83" s="130"/>
      <c r="G83" s="130"/>
      <c r="H83" s="469"/>
      <c r="I83" s="115"/>
    </row>
    <row r="84" spans="4:9" x14ac:dyDescent="0.25">
      <c r="D84" s="129"/>
      <c r="F84" s="130"/>
      <c r="G84" s="130"/>
      <c r="H84" s="469"/>
      <c r="I84" s="115"/>
    </row>
    <row r="85" spans="4:9" x14ac:dyDescent="0.25">
      <c r="D85" s="129"/>
      <c r="F85" s="130"/>
      <c r="G85" s="130"/>
      <c r="H85" s="469"/>
      <c r="I85" s="115"/>
    </row>
  </sheetData>
  <mergeCells count="4">
    <mergeCell ref="A1:I1"/>
    <mergeCell ref="A2:I2"/>
    <mergeCell ref="A44:I46"/>
    <mergeCell ref="A47:I48"/>
  </mergeCells>
  <phoneticPr fontId="0" type="noConversion"/>
  <pageMargins left="0.5" right="0.5" top="1" bottom="0.5" header="0.25" footer="0.25"/>
  <pageSetup scale="89" orientation="portrait" r:id="rId1"/>
  <headerFooter scaleWithDoc="0">
    <oddHeader>&amp;R&amp;"Times New Roman,Bold Italic"Pennsylvania Department of Revenue</oddHeader>
    <oddFooter>&amp;C- 20 -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50"/>
  <sheetViews>
    <sheetView zoomScale="85" zoomScaleNormal="85" zoomScaleSheetLayoutView="75" workbookViewId="0">
      <selection sqref="A1:L1"/>
    </sheetView>
  </sheetViews>
  <sheetFormatPr defaultColWidth="9.33203125" defaultRowHeight="15" x14ac:dyDescent="0.25"/>
  <cols>
    <col min="1" max="1" width="27.83203125" style="136" bestFit="1" customWidth="1"/>
    <col min="2" max="2" width="13.33203125" style="69" customWidth="1"/>
    <col min="3" max="14" width="15.33203125" style="69" customWidth="1"/>
    <col min="15" max="15" width="12" style="69" bestFit="1" customWidth="1"/>
    <col min="16" max="23" width="9.33203125" style="69"/>
    <col min="24" max="24" width="12.1640625" style="69" customWidth="1"/>
    <col min="25" max="16384" width="9.33203125" style="69"/>
  </cols>
  <sheetData>
    <row r="1" spans="1:24" s="76" customFormat="1" ht="20.25" customHeight="1" x14ac:dyDescent="0.3">
      <c r="A1" s="474" t="s">
        <v>24</v>
      </c>
      <c r="B1" s="474"/>
      <c r="C1" s="474"/>
      <c r="D1" s="474"/>
      <c r="E1" s="474"/>
      <c r="F1" s="474"/>
      <c r="G1" s="474"/>
      <c r="H1" s="474"/>
      <c r="I1" s="474"/>
      <c r="J1" s="474"/>
      <c r="K1" s="474"/>
      <c r="L1" s="474"/>
      <c r="M1" s="464"/>
      <c r="N1" s="464"/>
    </row>
    <row r="2" spans="1:24" ht="15.75" customHeight="1" x14ac:dyDescent="0.25">
      <c r="A2" s="475" t="s">
        <v>0</v>
      </c>
      <c r="B2" s="475"/>
      <c r="C2" s="475"/>
      <c r="D2" s="475"/>
      <c r="E2" s="475"/>
      <c r="F2" s="475"/>
      <c r="G2" s="475"/>
      <c r="H2" s="475"/>
      <c r="I2" s="475"/>
      <c r="J2" s="475"/>
      <c r="K2" s="475"/>
      <c r="L2" s="475"/>
      <c r="M2" s="187"/>
      <c r="N2" s="187"/>
    </row>
    <row r="3" spans="1:24" ht="15.75" x14ac:dyDescent="0.25">
      <c r="A3" s="69"/>
      <c r="B3" s="10"/>
      <c r="C3" s="10"/>
      <c r="D3" s="10"/>
      <c r="E3" s="10"/>
      <c r="F3" s="10"/>
      <c r="G3" s="10"/>
      <c r="H3" s="10"/>
      <c r="I3" s="10"/>
      <c r="J3" s="10"/>
      <c r="K3" s="10"/>
      <c r="L3" s="10"/>
      <c r="M3" s="10"/>
      <c r="N3" s="10"/>
    </row>
    <row r="4" spans="1:24" ht="15.75" x14ac:dyDescent="0.25">
      <c r="A4" s="13"/>
      <c r="B4" s="10"/>
      <c r="C4" s="350">
        <v>2009</v>
      </c>
      <c r="D4" s="350">
        <v>2010</v>
      </c>
      <c r="E4" s="350">
        <v>2011</v>
      </c>
      <c r="F4" s="350">
        <v>2012</v>
      </c>
      <c r="G4" s="350">
        <v>2013</v>
      </c>
      <c r="H4" s="350">
        <v>2014</v>
      </c>
      <c r="I4" s="350">
        <v>2015</v>
      </c>
      <c r="J4" s="350">
        <v>2016</v>
      </c>
      <c r="K4" s="350">
        <v>2017</v>
      </c>
      <c r="L4" s="350">
        <v>2018</v>
      </c>
    </row>
    <row r="5" spans="1:24" ht="15.75" x14ac:dyDescent="0.25">
      <c r="A5" s="13"/>
      <c r="B5" s="10"/>
      <c r="C5" s="336"/>
      <c r="D5" s="336"/>
      <c r="E5" s="336"/>
      <c r="F5" s="336"/>
      <c r="G5" s="336"/>
      <c r="H5" s="336"/>
      <c r="I5" s="336"/>
      <c r="J5" s="336"/>
      <c r="K5" s="336"/>
    </row>
    <row r="6" spans="1:24" ht="15.75" x14ac:dyDescent="0.25">
      <c r="A6" s="342" t="s">
        <v>2</v>
      </c>
      <c r="B6" s="343"/>
      <c r="C6" s="344">
        <v>25529806.261290003</v>
      </c>
      <c r="D6" s="344">
        <v>27648161.297980003</v>
      </c>
      <c r="E6" s="344">
        <v>27497217.248240001</v>
      </c>
      <c r="F6" s="344">
        <v>27677999.395629998</v>
      </c>
      <c r="G6" s="344">
        <v>28646945.917339999</v>
      </c>
      <c r="H6" s="344">
        <v>28607151.710449997</v>
      </c>
      <c r="I6" s="344">
        <v>30592501.268449999</v>
      </c>
      <c r="J6" s="344">
        <v>30901581.470550001</v>
      </c>
      <c r="K6" s="344">
        <v>31668999.68175</v>
      </c>
      <c r="L6" s="344">
        <v>34566948.148230001</v>
      </c>
      <c r="O6" s="286"/>
      <c r="P6" s="286"/>
      <c r="Q6" s="286"/>
      <c r="R6" s="286"/>
      <c r="S6" s="286"/>
      <c r="T6" s="286"/>
      <c r="U6" s="286"/>
      <c r="V6" s="286"/>
      <c r="W6" s="286"/>
      <c r="X6" s="286"/>
    </row>
    <row r="7" spans="1:24" ht="15.75" x14ac:dyDescent="0.25">
      <c r="A7" s="68"/>
      <c r="B7" s="10"/>
      <c r="C7" s="332"/>
      <c r="D7" s="332"/>
      <c r="E7" s="332"/>
      <c r="F7" s="332"/>
      <c r="G7" s="332"/>
      <c r="H7" s="332"/>
      <c r="I7" s="332"/>
      <c r="J7" s="332"/>
      <c r="K7" s="332"/>
      <c r="L7" s="332"/>
    </row>
    <row r="8" spans="1:24" ht="15.75" x14ac:dyDescent="0.25">
      <c r="A8" s="342" t="s">
        <v>3</v>
      </c>
      <c r="B8" s="343"/>
      <c r="C8" s="344">
        <v>25294563.306449998</v>
      </c>
      <c r="D8" s="344">
        <v>24909928.951050002</v>
      </c>
      <c r="E8" s="344">
        <v>26460621.24859</v>
      </c>
      <c r="F8" s="344">
        <v>27148528.188329998</v>
      </c>
      <c r="G8" s="344">
        <v>28067162.709369995</v>
      </c>
      <c r="H8" s="344">
        <v>28098063.325139999</v>
      </c>
      <c r="I8" s="344">
        <v>29492318.805059999</v>
      </c>
      <c r="J8" s="344">
        <v>30257820.156739999</v>
      </c>
      <c r="K8" s="344">
        <v>30752317.643760003</v>
      </c>
      <c r="L8" s="344">
        <v>32003401.42295</v>
      </c>
    </row>
    <row r="9" spans="1:24" ht="15.75" x14ac:dyDescent="0.25">
      <c r="A9" s="68"/>
      <c r="B9" s="10"/>
      <c r="C9" s="332"/>
      <c r="D9" s="332"/>
      <c r="E9" s="332"/>
      <c r="F9" s="332"/>
      <c r="G9" s="332"/>
      <c r="H9" s="332"/>
      <c r="I9" s="332"/>
      <c r="J9" s="332"/>
      <c r="K9" s="332"/>
      <c r="L9" s="332"/>
    </row>
    <row r="10" spans="1:24" ht="19.5" customHeight="1" x14ac:dyDescent="0.25">
      <c r="A10" s="342" t="s">
        <v>4</v>
      </c>
      <c r="B10" s="343"/>
      <c r="C10" s="344">
        <v>4032524.2096300004</v>
      </c>
      <c r="D10" s="344">
        <v>3801859.3438200001</v>
      </c>
      <c r="E10" s="344">
        <v>4059118.8316599997</v>
      </c>
      <c r="F10" s="344">
        <v>4116457.9268799997</v>
      </c>
      <c r="G10" s="344">
        <v>4575464.7385499999</v>
      </c>
      <c r="H10" s="344">
        <v>4568603.1855199989</v>
      </c>
      <c r="I10" s="344">
        <v>4871031.1682099998</v>
      </c>
      <c r="J10" s="344">
        <v>4982766.1158000007</v>
      </c>
      <c r="K10" s="344">
        <v>4780978.0512800002</v>
      </c>
      <c r="L10" s="344">
        <v>4888703.5739899995</v>
      </c>
    </row>
    <row r="11" spans="1:24" ht="19.5" customHeight="1" x14ac:dyDescent="0.25">
      <c r="A11" s="341" t="s">
        <v>5</v>
      </c>
      <c r="B11" s="10"/>
      <c r="C11" s="111">
        <v>3931.3565000000003</v>
      </c>
      <c r="D11" s="111">
        <v>2348.5745600000018</v>
      </c>
      <c r="E11" s="111">
        <v>1845.1604499999999</v>
      </c>
      <c r="F11" s="111">
        <v>4442.1868200000008</v>
      </c>
      <c r="G11" s="111">
        <v>3445.5715100000052</v>
      </c>
      <c r="H11" s="111">
        <v>742.80772000000024</v>
      </c>
      <c r="I11" s="111">
        <v>11183.29003</v>
      </c>
      <c r="J11" s="111">
        <v>1636.9007700000002</v>
      </c>
      <c r="K11" s="111">
        <v>2814.0781800000004</v>
      </c>
      <c r="L11" s="333">
        <v>3758.1322799999998</v>
      </c>
    </row>
    <row r="12" spans="1:24" ht="19.5" customHeight="1" x14ac:dyDescent="0.25">
      <c r="A12" s="341" t="s">
        <v>6</v>
      </c>
      <c r="B12" s="10"/>
      <c r="C12" s="333">
        <v>1979889.2963300003</v>
      </c>
      <c r="D12" s="333">
        <v>1790962.6148000001</v>
      </c>
      <c r="E12" s="333">
        <v>2131450.74168</v>
      </c>
      <c r="F12" s="333">
        <v>2022401.0998499999</v>
      </c>
      <c r="G12" s="333">
        <v>2423440.73862</v>
      </c>
      <c r="H12" s="333">
        <v>2501635.0287899994</v>
      </c>
      <c r="I12" s="333">
        <v>2811484.0289200004</v>
      </c>
      <c r="J12" s="333">
        <v>2842387.57363</v>
      </c>
      <c r="K12" s="333">
        <v>2751473.3248299998</v>
      </c>
      <c r="L12" s="333">
        <v>2879023.8037199993</v>
      </c>
    </row>
    <row r="13" spans="1:24" ht="19.5" customHeight="1" x14ac:dyDescent="0.25">
      <c r="A13" s="342" t="s">
        <v>488</v>
      </c>
      <c r="B13" s="343"/>
      <c r="C13" s="344">
        <v>2048703.5567999999</v>
      </c>
      <c r="D13" s="344">
        <v>2008548.1544600001</v>
      </c>
      <c r="E13" s="344">
        <v>1925822.9295300001</v>
      </c>
      <c r="F13" s="344">
        <v>2089614.6402099999</v>
      </c>
      <c r="G13" s="344">
        <v>2148578.4284199998</v>
      </c>
      <c r="H13" s="344">
        <v>2066225.34901</v>
      </c>
      <c r="I13" s="344">
        <v>2048363.84926</v>
      </c>
      <c r="J13" s="344">
        <v>2138741.6414000001</v>
      </c>
      <c r="K13" s="344">
        <v>2026690.64827</v>
      </c>
      <c r="L13" s="344">
        <v>2005921.63799</v>
      </c>
    </row>
    <row r="14" spans="1:24" ht="19.5" customHeight="1" x14ac:dyDescent="0.25">
      <c r="A14" s="341" t="s">
        <v>7</v>
      </c>
      <c r="B14" s="10"/>
      <c r="C14" s="333">
        <v>1376796.35999</v>
      </c>
      <c r="D14" s="333">
        <v>1286668.7020999999</v>
      </c>
      <c r="E14" s="333">
        <v>1225163.4825599999</v>
      </c>
      <c r="F14" s="333">
        <v>1330023.0449099999</v>
      </c>
      <c r="G14" s="333">
        <v>1306271.3146799998</v>
      </c>
      <c r="H14" s="333">
        <v>1279229.3740800002</v>
      </c>
      <c r="I14" s="333">
        <v>1261820.2208299998</v>
      </c>
      <c r="J14" s="333">
        <v>1304906.5779100002</v>
      </c>
      <c r="K14" s="333">
        <v>1230535.6678300002</v>
      </c>
      <c r="L14" s="333">
        <v>1149933.8072900001</v>
      </c>
    </row>
    <row r="15" spans="1:24" ht="19.5" customHeight="1" x14ac:dyDescent="0.25">
      <c r="A15" s="341" t="s">
        <v>8</v>
      </c>
      <c r="B15" s="10"/>
      <c r="C15" s="333">
        <v>41866.921349999997</v>
      </c>
      <c r="D15" s="333">
        <v>39549.145400000001</v>
      </c>
      <c r="E15" s="333">
        <v>34433.669270000006</v>
      </c>
      <c r="F15" s="333">
        <v>28720.747780000002</v>
      </c>
      <c r="G15" s="333">
        <v>43883.51154</v>
      </c>
      <c r="H15" s="333">
        <v>37048.158209999994</v>
      </c>
      <c r="I15" s="333">
        <v>38156.91186</v>
      </c>
      <c r="J15" s="333">
        <v>39211.217009999993</v>
      </c>
      <c r="K15" s="333">
        <v>40185.118519999996</v>
      </c>
      <c r="L15" s="333">
        <v>33816.691189999998</v>
      </c>
    </row>
    <row r="16" spans="1:24" ht="19.5" customHeight="1" x14ac:dyDescent="0.25">
      <c r="A16" s="341" t="s">
        <v>9</v>
      </c>
      <c r="B16" s="10"/>
      <c r="C16" s="333">
        <v>431535.51822999999</v>
      </c>
      <c r="D16" s="333">
        <v>459528.33108999999</v>
      </c>
      <c r="E16" s="333">
        <v>428594.31255000003</v>
      </c>
      <c r="F16" s="333">
        <v>458408.54462</v>
      </c>
      <c r="G16" s="333">
        <v>446945.87070000003</v>
      </c>
      <c r="H16" s="333">
        <v>432073.22765000002</v>
      </c>
      <c r="I16" s="333">
        <v>454307.26218999992</v>
      </c>
      <c r="J16" s="333">
        <v>464626.45221999998</v>
      </c>
      <c r="K16" s="333">
        <v>433425.83944000001</v>
      </c>
      <c r="L16" s="333">
        <v>450856.80629000004</v>
      </c>
    </row>
    <row r="17" spans="1:15" ht="19.5" customHeight="1" x14ac:dyDescent="0.25">
      <c r="A17" s="341" t="s">
        <v>10</v>
      </c>
      <c r="B17" s="10"/>
      <c r="C17" s="333">
        <v>198504.75723000005</v>
      </c>
      <c r="D17" s="333">
        <v>222801.97586999997</v>
      </c>
      <c r="E17" s="333">
        <v>237631.46515</v>
      </c>
      <c r="F17" s="333">
        <v>272462.30290000007</v>
      </c>
      <c r="G17" s="333">
        <v>351477.73149999999</v>
      </c>
      <c r="H17" s="333">
        <v>317874.58906999999</v>
      </c>
      <c r="I17" s="333">
        <v>294079.45438000007</v>
      </c>
      <c r="J17" s="333">
        <v>329997.39426000003</v>
      </c>
      <c r="K17" s="333">
        <v>322544.02247999999</v>
      </c>
      <c r="L17" s="333">
        <v>371314.33321999997</v>
      </c>
    </row>
    <row r="18" spans="1:15" ht="15.75" x14ac:dyDescent="0.25">
      <c r="A18" s="68"/>
      <c r="B18" s="10"/>
      <c r="C18" s="333"/>
      <c r="D18" s="333"/>
      <c r="E18" s="333"/>
      <c r="F18" s="333"/>
      <c r="G18" s="333"/>
      <c r="H18" s="333"/>
      <c r="I18" s="333"/>
      <c r="J18" s="333"/>
      <c r="K18" s="333"/>
      <c r="L18" s="333"/>
    </row>
    <row r="19" spans="1:15" ht="18.75" customHeight="1" x14ac:dyDescent="0.25">
      <c r="A19" s="342" t="s">
        <v>11</v>
      </c>
      <c r="B19" s="343"/>
      <c r="C19" s="344">
        <v>9182176.9147100002</v>
      </c>
      <c r="D19" s="344">
        <v>9302828.2308699992</v>
      </c>
      <c r="E19" s="344">
        <v>9973252.0796499997</v>
      </c>
      <c r="F19" s="344">
        <v>10166219.77249</v>
      </c>
      <c r="G19" s="344">
        <v>10254195.578820001</v>
      </c>
      <c r="H19" s="344">
        <v>10452536.512740001</v>
      </c>
      <c r="I19" s="344">
        <v>10779198.908419998</v>
      </c>
      <c r="J19" s="344">
        <v>11079703.099679999</v>
      </c>
      <c r="K19" s="344">
        <v>11736198.58395</v>
      </c>
      <c r="L19" s="344">
        <v>12094353.82865</v>
      </c>
    </row>
    <row r="20" spans="1:15" ht="18.75" customHeight="1" x14ac:dyDescent="0.25">
      <c r="A20" s="342" t="s">
        <v>489</v>
      </c>
      <c r="B20" s="343"/>
      <c r="C20" s="346">
        <v>8135508.0963099999</v>
      </c>
      <c r="D20" s="346">
        <v>8029169.7070899988</v>
      </c>
      <c r="E20" s="346">
        <v>8590217.0102900006</v>
      </c>
      <c r="F20" s="346">
        <v>8772265.7855399996</v>
      </c>
      <c r="G20" s="346">
        <v>8893714.7049099989</v>
      </c>
      <c r="H20" s="346">
        <v>9129621.4288100004</v>
      </c>
      <c r="I20" s="346">
        <v>9493106.9738999978</v>
      </c>
      <c r="J20" s="346">
        <v>9795188.9996699989</v>
      </c>
      <c r="K20" s="346">
        <v>10004459.270409999</v>
      </c>
      <c r="L20" s="346">
        <v>10381359.66736</v>
      </c>
      <c r="O20" s="68"/>
    </row>
    <row r="21" spans="1:15" ht="18.75" customHeight="1" x14ac:dyDescent="0.25">
      <c r="A21" s="341" t="s">
        <v>12</v>
      </c>
      <c r="B21" s="10"/>
      <c r="C21" s="333">
        <v>7175962.6001999993</v>
      </c>
      <c r="D21" s="333">
        <v>7033457.4072299981</v>
      </c>
      <c r="E21" s="333">
        <v>7527354.3172399998</v>
      </c>
      <c r="F21" s="333">
        <v>7611651.4160200004</v>
      </c>
      <c r="G21" s="333">
        <v>7726133.2813099995</v>
      </c>
      <c r="H21" s="333">
        <v>7892041.3120200001</v>
      </c>
      <c r="I21" s="333">
        <v>8166890.5360499993</v>
      </c>
      <c r="J21" s="333">
        <v>8447951.033160001</v>
      </c>
      <c r="K21" s="333">
        <v>8637681.4624899998</v>
      </c>
      <c r="L21" s="333">
        <v>8988660.3023800012</v>
      </c>
      <c r="O21" s="286"/>
    </row>
    <row r="22" spans="1:15" ht="18.75" customHeight="1" x14ac:dyDescent="0.25">
      <c r="A22" s="341" t="s">
        <v>13</v>
      </c>
      <c r="B22" s="10"/>
      <c r="C22" s="333">
        <v>959545.49611000007</v>
      </c>
      <c r="D22" s="333">
        <v>995712.29986000003</v>
      </c>
      <c r="E22" s="333">
        <v>1062862.6930499999</v>
      </c>
      <c r="F22" s="333">
        <v>1160614.3695199999</v>
      </c>
      <c r="G22" s="333">
        <v>1167581.4235999999</v>
      </c>
      <c r="H22" s="333">
        <v>1237580.1167900001</v>
      </c>
      <c r="I22" s="333">
        <v>1326216.4378499999</v>
      </c>
      <c r="J22" s="333">
        <v>1347237.9665099999</v>
      </c>
      <c r="K22" s="333">
        <v>1366777.8079199998</v>
      </c>
      <c r="L22" s="333">
        <v>1392699.3649799998</v>
      </c>
    </row>
    <row r="23" spans="1:15" ht="18.75" customHeight="1" x14ac:dyDescent="0.25">
      <c r="A23" s="341" t="s">
        <v>14</v>
      </c>
      <c r="B23" s="10"/>
      <c r="C23" s="333">
        <v>754159.13305000006</v>
      </c>
      <c r="D23" s="333">
        <v>976056.34537999996</v>
      </c>
      <c r="E23" s="333">
        <v>1075365.94034</v>
      </c>
      <c r="F23" s="333">
        <v>1069907.06439</v>
      </c>
      <c r="G23" s="333">
        <v>1024080.89127</v>
      </c>
      <c r="H23" s="333">
        <v>976907.5754300002</v>
      </c>
      <c r="I23" s="333">
        <v>927205.42411999998</v>
      </c>
      <c r="J23" s="333">
        <v>911512.05987</v>
      </c>
      <c r="K23" s="333">
        <v>1261572.33665</v>
      </c>
      <c r="L23" s="333">
        <v>1198251.5895700001</v>
      </c>
    </row>
    <row r="24" spans="1:15" ht="18.75" customHeight="1" x14ac:dyDescent="0.25">
      <c r="A24" s="341" t="s">
        <v>465</v>
      </c>
      <c r="B24" s="10"/>
      <c r="C24" s="349" t="s">
        <v>494</v>
      </c>
      <c r="D24" s="349" t="s">
        <v>494</v>
      </c>
      <c r="E24" s="349" t="s">
        <v>494</v>
      </c>
      <c r="F24" s="349" t="s">
        <v>494</v>
      </c>
      <c r="G24" s="349" t="s">
        <v>494</v>
      </c>
      <c r="H24" s="349" t="s">
        <v>494</v>
      </c>
      <c r="I24" s="349" t="s">
        <v>494</v>
      </c>
      <c r="J24" s="349" t="s">
        <v>494</v>
      </c>
      <c r="K24" s="333">
        <v>83914.865040000004</v>
      </c>
      <c r="L24" s="333">
        <v>119119.74964999998</v>
      </c>
    </row>
    <row r="25" spans="1:15" ht="18.75" customHeight="1" x14ac:dyDescent="0.25">
      <c r="A25" s="341" t="s">
        <v>15</v>
      </c>
      <c r="B25" s="10"/>
      <c r="C25" s="333">
        <v>25969.727940000001</v>
      </c>
      <c r="D25" s="333">
        <v>26587.150059999996</v>
      </c>
      <c r="E25" s="333">
        <v>25923.045109999999</v>
      </c>
      <c r="F25" s="333">
        <v>25902.723190000001</v>
      </c>
      <c r="G25" s="333">
        <v>25152.191059999997</v>
      </c>
      <c r="H25" s="333">
        <v>25095.928759999999</v>
      </c>
      <c r="I25" s="333">
        <v>24472.81581</v>
      </c>
      <c r="J25" s="333">
        <v>24946.268029999996</v>
      </c>
      <c r="K25" s="333">
        <v>24395.794849999998</v>
      </c>
      <c r="L25" s="333">
        <v>24115.30672</v>
      </c>
    </row>
    <row r="26" spans="1:15" ht="18.75" customHeight="1" x14ac:dyDescent="0.25">
      <c r="A26" s="341" t="s">
        <v>16</v>
      </c>
      <c r="B26" s="10"/>
      <c r="C26" s="333">
        <v>266539.95740999997</v>
      </c>
      <c r="D26" s="333">
        <v>271015.02834000002</v>
      </c>
      <c r="E26" s="333">
        <v>281746.08391000004</v>
      </c>
      <c r="F26" s="333">
        <v>298144.19937000005</v>
      </c>
      <c r="G26" s="333">
        <v>311247.79157999996</v>
      </c>
      <c r="H26" s="333">
        <v>320911.57974000002</v>
      </c>
      <c r="I26" s="333">
        <v>334413.69459000003</v>
      </c>
      <c r="J26" s="333">
        <v>348055.77210999996</v>
      </c>
      <c r="K26" s="333">
        <v>361856.31699999992</v>
      </c>
      <c r="L26" s="333">
        <v>371507.51534999994</v>
      </c>
    </row>
    <row r="27" spans="1:15" ht="15.75" x14ac:dyDescent="0.25">
      <c r="A27" s="68"/>
      <c r="B27" s="10"/>
      <c r="C27" s="333"/>
      <c r="D27" s="333"/>
      <c r="E27" s="333"/>
      <c r="F27" s="333"/>
      <c r="G27" s="333"/>
      <c r="H27" s="333"/>
      <c r="I27" s="333"/>
      <c r="J27" s="333"/>
      <c r="K27" s="333"/>
      <c r="L27" s="333"/>
    </row>
    <row r="28" spans="1:15" ht="15.75" x14ac:dyDescent="0.25">
      <c r="A28" s="342" t="s">
        <v>17</v>
      </c>
      <c r="B28" s="343"/>
      <c r="C28" s="344">
        <v>12079862.18211</v>
      </c>
      <c r="D28" s="344">
        <v>11805241.376360001</v>
      </c>
      <c r="E28" s="344">
        <v>12428250.337279998</v>
      </c>
      <c r="F28" s="344">
        <v>12865850.48896</v>
      </c>
      <c r="G28" s="344">
        <v>13237502.391999999</v>
      </c>
      <c r="H28" s="344">
        <v>13076923.626879999</v>
      </c>
      <c r="I28" s="344">
        <v>13842088.728430003</v>
      </c>
      <c r="J28" s="344">
        <v>14195350.970419999</v>
      </c>
      <c r="K28" s="344">
        <v>14235141.008529998</v>
      </c>
      <c r="L28" s="344">
        <v>15020344.020310001</v>
      </c>
    </row>
    <row r="29" spans="1:15" ht="23.45" customHeight="1" x14ac:dyDescent="0.25">
      <c r="A29" s="342" t="s">
        <v>490</v>
      </c>
      <c r="B29" s="343"/>
      <c r="C29" s="346">
        <v>10198645.869800001</v>
      </c>
      <c r="D29" s="346">
        <v>9968733.626290001</v>
      </c>
      <c r="E29" s="346">
        <v>10435705.721919999</v>
      </c>
      <c r="F29" s="346">
        <v>10800527.396840001</v>
      </c>
      <c r="G29" s="346">
        <v>11371244.609379999</v>
      </c>
      <c r="H29" s="346">
        <v>11437303.84842</v>
      </c>
      <c r="I29" s="346">
        <v>12107375.772880001</v>
      </c>
      <c r="J29" s="346">
        <v>12505963.564059999</v>
      </c>
      <c r="K29" s="346">
        <v>12664373.23192</v>
      </c>
      <c r="L29" s="346">
        <v>13398954.874200001</v>
      </c>
    </row>
    <row r="30" spans="1:15" ht="18.75" customHeight="1" x14ac:dyDescent="0.25">
      <c r="A30" s="341" t="s">
        <v>18</v>
      </c>
      <c r="B30" s="10"/>
      <c r="C30" s="334">
        <v>7798587.0980100008</v>
      </c>
      <c r="D30" s="334">
        <v>7851711.246869999</v>
      </c>
      <c r="E30" s="334">
        <v>8013454.9097199999</v>
      </c>
      <c r="F30" s="334">
        <v>8296328.2122500008</v>
      </c>
      <c r="G30" s="334">
        <v>8522903.6079399996</v>
      </c>
      <c r="H30" s="334">
        <v>8743819.9172900002</v>
      </c>
      <c r="I30" s="334">
        <v>9071716.8561799992</v>
      </c>
      <c r="J30" s="334">
        <v>9390976.5506299995</v>
      </c>
      <c r="K30" s="334">
        <v>9614455.5015999991</v>
      </c>
      <c r="L30" s="334">
        <v>10036509.826119998</v>
      </c>
    </row>
    <row r="31" spans="1:15" ht="18.75" customHeight="1" x14ac:dyDescent="0.25">
      <c r="A31" s="341" t="s">
        <v>372</v>
      </c>
      <c r="B31" s="10"/>
      <c r="C31" s="334">
        <v>1392146.9858300001</v>
      </c>
      <c r="D31" s="334">
        <v>1185957.9794600001</v>
      </c>
      <c r="E31" s="334">
        <v>1380534.09277</v>
      </c>
      <c r="F31" s="334">
        <v>1381924.24976</v>
      </c>
      <c r="G31" s="334">
        <v>1493614.5005799998</v>
      </c>
      <c r="H31" s="334">
        <v>1493343.19074</v>
      </c>
      <c r="I31" s="334">
        <v>1641695.32797</v>
      </c>
      <c r="J31" s="334">
        <v>1773113.8418700004</v>
      </c>
      <c r="K31" s="334">
        <v>1735653.4345799997</v>
      </c>
      <c r="L31" s="334">
        <v>2019891.8534799996</v>
      </c>
    </row>
    <row r="32" spans="1:15" ht="18.75" customHeight="1" x14ac:dyDescent="0.25">
      <c r="A32" s="341" t="s">
        <v>371</v>
      </c>
      <c r="B32" s="10"/>
      <c r="C32" s="334">
        <v>1007911.7859599999</v>
      </c>
      <c r="D32" s="334">
        <v>931064.39996000007</v>
      </c>
      <c r="E32" s="334">
        <v>1041716.7194299999</v>
      </c>
      <c r="F32" s="334">
        <v>1122274.9348299999</v>
      </c>
      <c r="G32" s="334">
        <v>1354726.50086</v>
      </c>
      <c r="H32" s="334">
        <v>1200140.7403899999</v>
      </c>
      <c r="I32" s="334">
        <v>1393963.58873</v>
      </c>
      <c r="J32" s="334">
        <v>1341873.1715599999</v>
      </c>
      <c r="K32" s="334">
        <v>1314264.29574</v>
      </c>
      <c r="L32" s="334">
        <v>1342553.1945999998</v>
      </c>
    </row>
    <row r="33" spans="1:12" ht="18.75" customHeight="1" x14ac:dyDescent="0.25">
      <c r="A33" s="341" t="s">
        <v>19</v>
      </c>
      <c r="B33" s="10"/>
      <c r="C33" s="111">
        <v>294464.46983999998</v>
      </c>
      <c r="D33" s="111">
        <v>296033.17700000003</v>
      </c>
      <c r="E33" s="111">
        <v>279150.89147000003</v>
      </c>
      <c r="F33" s="111">
        <v>292152.39932999999</v>
      </c>
      <c r="G33" s="111">
        <v>338744.88817000005</v>
      </c>
      <c r="H33" s="111">
        <v>375408.18440000003</v>
      </c>
      <c r="I33" s="111">
        <v>413778.95976</v>
      </c>
      <c r="J33" s="111">
        <v>481719.95185000001</v>
      </c>
      <c r="K33" s="111">
        <v>478005.43053000007</v>
      </c>
      <c r="L33" s="111">
        <v>514440.72910000006</v>
      </c>
    </row>
    <row r="34" spans="1:12" ht="18.75" customHeight="1" x14ac:dyDescent="0.25">
      <c r="A34" s="341" t="s">
        <v>20</v>
      </c>
      <c r="B34" s="10"/>
      <c r="C34" s="111">
        <v>772164.75710000005</v>
      </c>
      <c r="D34" s="111">
        <v>753778.13978999993</v>
      </c>
      <c r="E34" s="111">
        <v>805214.23577000003</v>
      </c>
      <c r="F34" s="111">
        <v>827682.23441999999</v>
      </c>
      <c r="G34" s="111">
        <v>845258.26450000005</v>
      </c>
      <c r="H34" s="111">
        <v>877423.07225999993</v>
      </c>
      <c r="I34" s="111">
        <v>1002259.16664</v>
      </c>
      <c r="J34" s="111">
        <v>962233.54399000003</v>
      </c>
      <c r="K34" s="111">
        <v>977927.39647000004</v>
      </c>
      <c r="L34" s="111">
        <v>1019323.2782899999</v>
      </c>
    </row>
    <row r="35" spans="1:12" ht="18.75" customHeight="1" x14ac:dyDescent="0.25">
      <c r="A35" s="341" t="s">
        <v>393</v>
      </c>
      <c r="B35" s="10"/>
      <c r="C35" s="349" t="s">
        <v>494</v>
      </c>
      <c r="D35" s="349" t="s">
        <v>494</v>
      </c>
      <c r="E35" s="111">
        <v>68662.830889999997</v>
      </c>
      <c r="F35" s="111">
        <v>95029.103830000007</v>
      </c>
      <c r="G35" s="111">
        <v>88679.402139999991</v>
      </c>
      <c r="H35" s="111">
        <v>90450.827630000014</v>
      </c>
      <c r="I35" s="111">
        <v>95921.223440000002</v>
      </c>
      <c r="J35" s="335">
        <v>100200.24914</v>
      </c>
      <c r="K35" s="335">
        <v>120611.46272000001</v>
      </c>
      <c r="L35" s="335">
        <v>123058.75766</v>
      </c>
    </row>
    <row r="36" spans="1:12" ht="18.75" customHeight="1" x14ac:dyDescent="0.25">
      <c r="A36" s="341" t="s">
        <v>471</v>
      </c>
      <c r="B36" s="10"/>
      <c r="C36" s="111">
        <v>814587.0853700001</v>
      </c>
      <c r="D36" s="111">
        <v>786696.43328</v>
      </c>
      <c r="E36" s="111">
        <v>839516.65723000001</v>
      </c>
      <c r="F36" s="111">
        <v>850459.3545400002</v>
      </c>
      <c r="G36" s="111">
        <v>593575.22780999984</v>
      </c>
      <c r="H36" s="111">
        <v>296337.69417000003</v>
      </c>
      <c r="I36" s="111">
        <v>222753.60570999997</v>
      </c>
      <c r="J36" s="111">
        <v>145233.66138000001</v>
      </c>
      <c r="K36" s="111">
        <v>-5776.5131099999999</v>
      </c>
      <c r="L36" s="111">
        <v>-35433.618939999993</v>
      </c>
    </row>
    <row r="37" spans="1:12" ht="15.75" x14ac:dyDescent="0.25">
      <c r="A37" s="68"/>
      <c r="B37" s="10"/>
      <c r="C37" s="111"/>
      <c r="D37" s="111"/>
      <c r="E37" s="111"/>
      <c r="F37" s="111"/>
      <c r="G37" s="111"/>
      <c r="H37" s="111"/>
      <c r="I37" s="111"/>
      <c r="J37" s="111"/>
      <c r="K37" s="111"/>
      <c r="L37" s="111"/>
    </row>
    <row r="38" spans="1:12" ht="18.75" customHeight="1" x14ac:dyDescent="0.25">
      <c r="A38" s="342" t="s">
        <v>21</v>
      </c>
      <c r="B38" s="343"/>
      <c r="C38" s="344">
        <v>235242.95483999996</v>
      </c>
      <c r="D38" s="344">
        <v>2738232.3469300005</v>
      </c>
      <c r="E38" s="344">
        <v>1036595.99965</v>
      </c>
      <c r="F38" s="344">
        <v>529471.20730000001</v>
      </c>
      <c r="G38" s="344">
        <v>579783.20796999999</v>
      </c>
      <c r="H38" s="344">
        <v>509088.38530999993</v>
      </c>
      <c r="I38" s="344">
        <v>1100182.4633900002</v>
      </c>
      <c r="J38" s="344">
        <v>643761.11045000015</v>
      </c>
      <c r="K38" s="344">
        <v>916682.03798999998</v>
      </c>
      <c r="L38" s="344">
        <v>2563546.7252800004</v>
      </c>
    </row>
    <row r="39" spans="1:12" ht="18.75" customHeight="1" x14ac:dyDescent="0.25">
      <c r="A39" s="341" t="s">
        <v>22</v>
      </c>
      <c r="B39" s="10"/>
      <c r="C39" s="111">
        <v>125000</v>
      </c>
      <c r="D39" s="111">
        <v>105000</v>
      </c>
      <c r="E39" s="111">
        <v>105000</v>
      </c>
      <c r="F39" s="111">
        <v>80000</v>
      </c>
      <c r="G39" s="111">
        <v>80000</v>
      </c>
      <c r="H39" s="111">
        <v>80000</v>
      </c>
      <c r="I39" s="111">
        <v>80000</v>
      </c>
      <c r="J39" s="111">
        <v>0</v>
      </c>
      <c r="K39" s="111">
        <v>216400</v>
      </c>
      <c r="L39" s="111">
        <v>185100</v>
      </c>
    </row>
    <row r="40" spans="1:12" ht="18.75" customHeight="1" x14ac:dyDescent="0.25">
      <c r="A40" s="342" t="s">
        <v>491</v>
      </c>
      <c r="B40" s="343"/>
      <c r="C40" s="346">
        <v>90161.174849999981</v>
      </c>
      <c r="D40" s="346">
        <v>2606689.08011</v>
      </c>
      <c r="E40" s="346">
        <v>915862.40495999996</v>
      </c>
      <c r="F40" s="346">
        <v>383049.48029999994</v>
      </c>
      <c r="G40" s="346">
        <v>444348.17052000004</v>
      </c>
      <c r="H40" s="346">
        <v>358120.13377000007</v>
      </c>
      <c r="I40" s="346">
        <v>950015.52466</v>
      </c>
      <c r="J40" s="346">
        <v>571807.39187000005</v>
      </c>
      <c r="K40" s="346">
        <v>621005.62210999988</v>
      </c>
      <c r="L40" s="346">
        <v>2303091.7410500003</v>
      </c>
    </row>
    <row r="41" spans="1:12" ht="18.75" customHeight="1" x14ac:dyDescent="0.25">
      <c r="A41" s="341" t="s">
        <v>224</v>
      </c>
      <c r="B41" s="10"/>
      <c r="C41" s="111">
        <v>120716.19146</v>
      </c>
      <c r="D41" s="111">
        <v>284001.51305000001</v>
      </c>
      <c r="E41" s="111">
        <v>125372.14648</v>
      </c>
      <c r="F41" s="111">
        <v>138822.00240999999</v>
      </c>
      <c r="G41" s="111">
        <v>137010.45798000001</v>
      </c>
      <c r="H41" s="111">
        <v>109286.62186999999</v>
      </c>
      <c r="I41" s="111">
        <v>110082.07457</v>
      </c>
      <c r="J41" s="111">
        <v>116716.34546</v>
      </c>
      <c r="K41" s="111">
        <v>119138.48859000001</v>
      </c>
      <c r="L41" s="111">
        <v>322963.87057999999</v>
      </c>
    </row>
    <row r="42" spans="1:12" ht="18.75" customHeight="1" x14ac:dyDescent="0.25">
      <c r="A42" s="347" t="s">
        <v>23</v>
      </c>
      <c r="B42" s="343"/>
      <c r="C42" s="346">
        <v>-30555.016610000028</v>
      </c>
      <c r="D42" s="346">
        <v>2322687.5670600007</v>
      </c>
      <c r="E42" s="346">
        <v>790490.25847999996</v>
      </c>
      <c r="F42" s="346">
        <v>244227.47788999998</v>
      </c>
      <c r="G42" s="346">
        <v>307337.71254000004</v>
      </c>
      <c r="H42" s="346">
        <v>248833.51189999998</v>
      </c>
      <c r="I42" s="346">
        <v>839933.45009000006</v>
      </c>
      <c r="J42" s="346">
        <v>455091.35641000001</v>
      </c>
      <c r="K42" s="346">
        <v>501867.13352000003</v>
      </c>
      <c r="L42" s="346">
        <v>1980127.8704700002</v>
      </c>
    </row>
    <row r="43" spans="1:12" ht="18.75" customHeight="1" x14ac:dyDescent="0.25">
      <c r="A43" s="341" t="s">
        <v>373</v>
      </c>
      <c r="B43" s="10"/>
      <c r="C43" s="111">
        <v>-188537.24171</v>
      </c>
      <c r="D43" s="111">
        <v>10046.965430000002</v>
      </c>
      <c r="E43" s="111">
        <v>35039.622020000003</v>
      </c>
      <c r="F43" s="111">
        <v>13812.212370000003</v>
      </c>
      <c r="G43" s="111">
        <v>-5328.9660599999988</v>
      </c>
      <c r="H43" s="111">
        <v>7564.8450899999998</v>
      </c>
      <c r="I43" s="111">
        <v>8430.2552399999986</v>
      </c>
      <c r="J43" s="111">
        <v>13548.927540000001</v>
      </c>
      <c r="K43" s="111">
        <v>20147.400000000001</v>
      </c>
      <c r="L43" s="111">
        <v>31348.533219999998</v>
      </c>
    </row>
    <row r="44" spans="1:12" ht="18.75" customHeight="1" x14ac:dyDescent="0.25">
      <c r="A44" s="341" t="s">
        <v>374</v>
      </c>
      <c r="B44" s="10"/>
      <c r="C44" s="111">
        <v>69963.420050000015</v>
      </c>
      <c r="D44" s="111">
        <v>116208.4672</v>
      </c>
      <c r="E44" s="111">
        <v>106870.39368000001</v>
      </c>
      <c r="F44" s="111">
        <v>125055.32529000001</v>
      </c>
      <c r="G44" s="111">
        <v>196012.24177999998</v>
      </c>
      <c r="H44" s="111">
        <v>150838.15300999998</v>
      </c>
      <c r="I44" s="111">
        <v>544444.29388999997</v>
      </c>
      <c r="J44" s="111">
        <v>250741.09832000002</v>
      </c>
      <c r="K44" s="111">
        <v>191734.92685000002</v>
      </c>
      <c r="L44" s="111">
        <v>70719.128380000024</v>
      </c>
    </row>
    <row r="45" spans="1:12" ht="18.75" customHeight="1" x14ac:dyDescent="0.25">
      <c r="A45" s="341" t="s">
        <v>375</v>
      </c>
      <c r="B45" s="10"/>
      <c r="C45" s="111">
        <v>88018.805049999995</v>
      </c>
      <c r="D45" s="111">
        <v>2196432.1344300001</v>
      </c>
      <c r="E45" s="111">
        <v>648580.24277999997</v>
      </c>
      <c r="F45" s="111">
        <v>105359.94023000001</v>
      </c>
      <c r="G45" s="111">
        <v>116654.43682000002</v>
      </c>
      <c r="H45" s="111">
        <v>90430.513800000015</v>
      </c>
      <c r="I45" s="111">
        <v>287058.90096</v>
      </c>
      <c r="J45" s="111">
        <v>190801.23055000001</v>
      </c>
      <c r="K45" s="111">
        <v>289984.80667000002</v>
      </c>
      <c r="L45" s="111">
        <v>1878060.20887</v>
      </c>
    </row>
    <row r="46" spans="1:12" ht="18.75" customHeight="1" x14ac:dyDescent="0.25">
      <c r="A46" s="85" t="s">
        <v>495</v>
      </c>
      <c r="B46" s="10"/>
      <c r="C46" s="111">
        <v>20081.779989999999</v>
      </c>
      <c r="D46" s="111">
        <v>26543.266819999997</v>
      </c>
      <c r="E46" s="111">
        <v>15733.59469</v>
      </c>
      <c r="F46" s="111">
        <v>66421.726999999999</v>
      </c>
      <c r="G46" s="111">
        <v>55435.037449999996</v>
      </c>
      <c r="H46" s="111">
        <v>70968.251540000012</v>
      </c>
      <c r="I46" s="111">
        <v>70166.938730000009</v>
      </c>
      <c r="J46" s="111">
        <v>71953.920870000002</v>
      </c>
      <c r="K46" s="111">
        <v>79276.415879999986</v>
      </c>
      <c r="L46" s="111">
        <v>75354.984229999987</v>
      </c>
    </row>
    <row r="48" spans="1:12" ht="17.25" x14ac:dyDescent="0.25">
      <c r="A48" s="136" t="s">
        <v>555</v>
      </c>
    </row>
    <row r="50" spans="3:12" x14ac:dyDescent="0.25">
      <c r="C50" s="472"/>
      <c r="D50" s="472"/>
      <c r="E50" s="472"/>
      <c r="F50" s="472"/>
      <c r="G50" s="472"/>
      <c r="H50" s="472"/>
      <c r="I50" s="472"/>
      <c r="J50" s="472"/>
      <c r="K50" s="472"/>
      <c r="L50" s="472"/>
    </row>
  </sheetData>
  <mergeCells count="2">
    <mergeCell ref="A1:L1"/>
    <mergeCell ref="A2:L2"/>
  </mergeCells>
  <phoneticPr fontId="0" type="noConversion"/>
  <pageMargins left="0.25" right="0.5" top="1" bottom="0.5" header="0.25" footer="0.25"/>
  <pageSetup scale="56" orientation="landscape" r:id="rId1"/>
  <headerFooter scaleWithDoc="0">
    <oddHeader>&amp;R&amp;"Times New Roman,Bold Italic"&amp;11Pennsylvania Department of Revenue</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O39"/>
  <sheetViews>
    <sheetView zoomScale="85" zoomScaleNormal="85" workbookViewId="0">
      <selection sqref="A1:N1"/>
    </sheetView>
  </sheetViews>
  <sheetFormatPr defaultColWidth="9.33203125" defaultRowHeight="15.75" x14ac:dyDescent="0.25"/>
  <cols>
    <col min="1" max="1" width="36" style="82" bestFit="1" customWidth="1"/>
    <col min="2" max="13" width="12.83203125" style="61" customWidth="1"/>
    <col min="14" max="14" width="13.1640625" style="167" customWidth="1"/>
    <col min="15" max="15" width="11.1640625" style="61" customWidth="1"/>
    <col min="16" max="16" width="14.6640625" style="61" bestFit="1" customWidth="1"/>
    <col min="17" max="21" width="16.33203125" style="61" bestFit="1" customWidth="1"/>
    <col min="22" max="22" width="16.6640625" style="61" bestFit="1" customWidth="1"/>
    <col min="23" max="24" width="16.33203125" style="61" bestFit="1" customWidth="1"/>
    <col min="25" max="25" width="17.33203125" style="61" bestFit="1" customWidth="1"/>
    <col min="26" max="27" width="16.33203125" style="61" bestFit="1" customWidth="1"/>
    <col min="28" max="16384" width="9.33203125" style="61"/>
  </cols>
  <sheetData>
    <row r="1" spans="1:15" ht="18.75" customHeight="1" x14ac:dyDescent="0.3">
      <c r="A1" s="535" t="s">
        <v>535</v>
      </c>
      <c r="B1" s="535"/>
      <c r="C1" s="535"/>
      <c r="D1" s="535"/>
      <c r="E1" s="535"/>
      <c r="F1" s="535"/>
      <c r="G1" s="535"/>
      <c r="H1" s="535"/>
      <c r="I1" s="535"/>
      <c r="J1" s="535"/>
      <c r="K1" s="535"/>
      <c r="L1" s="535"/>
      <c r="M1" s="535"/>
      <c r="N1" s="535"/>
    </row>
    <row r="2" spans="1:15" x14ac:dyDescent="0.25">
      <c r="A2" s="534" t="s">
        <v>0</v>
      </c>
      <c r="B2" s="534"/>
      <c r="C2" s="534"/>
      <c r="D2" s="534"/>
      <c r="E2" s="534"/>
      <c r="F2" s="534"/>
      <c r="G2" s="534"/>
      <c r="H2" s="534"/>
      <c r="I2" s="534"/>
      <c r="J2" s="534"/>
      <c r="K2" s="534"/>
      <c r="L2" s="534"/>
      <c r="M2" s="534"/>
      <c r="N2" s="534"/>
    </row>
    <row r="3" spans="1:15" s="82" customFormat="1" x14ac:dyDescent="0.25">
      <c r="A3" s="132"/>
      <c r="B3" s="287"/>
      <c r="C3" s="287"/>
      <c r="D3" s="145"/>
      <c r="E3" s="287"/>
      <c r="F3" s="287"/>
      <c r="G3" s="287"/>
      <c r="H3" s="287"/>
      <c r="I3" s="287"/>
      <c r="J3" s="287"/>
      <c r="K3" s="287"/>
      <c r="L3" s="287"/>
      <c r="M3" s="287"/>
      <c r="N3" s="429"/>
    </row>
    <row r="4" spans="1:15" s="82" customFormat="1" x14ac:dyDescent="0.25">
      <c r="A4" s="288"/>
      <c r="B4" s="430" t="s">
        <v>479</v>
      </c>
      <c r="C4" s="430" t="s">
        <v>480</v>
      </c>
      <c r="D4" s="430" t="s">
        <v>481</v>
      </c>
      <c r="E4" s="430" t="s">
        <v>482</v>
      </c>
      <c r="F4" s="430" t="s">
        <v>483</v>
      </c>
      <c r="G4" s="430" t="s">
        <v>484</v>
      </c>
      <c r="H4" s="430" t="s">
        <v>485</v>
      </c>
      <c r="I4" s="430" t="s">
        <v>486</v>
      </c>
      <c r="J4" s="430" t="s">
        <v>487</v>
      </c>
      <c r="K4" s="430" t="s">
        <v>508</v>
      </c>
      <c r="L4" s="430" t="s">
        <v>477</v>
      </c>
      <c r="M4" s="430" t="s">
        <v>478</v>
      </c>
      <c r="N4" s="431" t="s">
        <v>70</v>
      </c>
    </row>
    <row r="5" spans="1:15" s="82" customFormat="1" x14ac:dyDescent="0.25">
      <c r="A5" s="288"/>
      <c r="B5" s="432"/>
      <c r="C5" s="432"/>
      <c r="D5" s="432"/>
      <c r="E5" s="432"/>
      <c r="F5" s="432"/>
      <c r="G5" s="432"/>
      <c r="H5" s="432"/>
      <c r="I5" s="432"/>
      <c r="J5" s="432"/>
      <c r="K5" s="432"/>
      <c r="L5" s="432"/>
      <c r="M5" s="432"/>
      <c r="N5" s="412"/>
    </row>
    <row r="6" spans="1:15" s="434" customFormat="1" x14ac:dyDescent="0.25">
      <c r="A6" s="413" t="s">
        <v>144</v>
      </c>
      <c r="B6" s="415">
        <v>248636.85372999997</v>
      </c>
      <c r="C6" s="415">
        <v>303156.45857000002</v>
      </c>
      <c r="D6" s="415">
        <v>230001.41829999999</v>
      </c>
      <c r="E6" s="415">
        <v>215523.75530000002</v>
      </c>
      <c r="F6" s="415">
        <v>262525.36307999998</v>
      </c>
      <c r="G6" s="415">
        <v>230120.47374000002</v>
      </c>
      <c r="H6" s="415">
        <v>203558.64074</v>
      </c>
      <c r="I6" s="415">
        <v>254778.48425000001</v>
      </c>
      <c r="J6" s="415">
        <v>191092.79524000001</v>
      </c>
      <c r="K6" s="415">
        <v>306979.21607999998</v>
      </c>
      <c r="L6" s="415">
        <v>254237.79777</v>
      </c>
      <c r="M6" s="415">
        <v>247880.48606999998</v>
      </c>
      <c r="N6" s="415">
        <v>2948491.7428700002</v>
      </c>
      <c r="O6" s="433"/>
    </row>
    <row r="7" spans="1:15" s="82" customFormat="1" x14ac:dyDescent="0.25">
      <c r="A7" s="132"/>
      <c r="B7" s="435"/>
      <c r="C7" s="416"/>
      <c r="D7" s="416"/>
      <c r="E7" s="416"/>
      <c r="F7" s="416"/>
      <c r="G7" s="416"/>
      <c r="H7" s="416"/>
      <c r="I7" s="416"/>
      <c r="J7" s="416"/>
      <c r="K7" s="416"/>
      <c r="L7" s="416"/>
      <c r="M7" s="416"/>
      <c r="N7" s="417"/>
    </row>
    <row r="8" spans="1:15" s="434" customFormat="1" x14ac:dyDescent="0.25">
      <c r="A8" s="413" t="s">
        <v>145</v>
      </c>
      <c r="B8" s="415">
        <v>158904.31670999998</v>
      </c>
      <c r="C8" s="415">
        <v>173873.45418999999</v>
      </c>
      <c r="D8" s="415">
        <v>163791.27181999999</v>
      </c>
      <c r="E8" s="415">
        <v>131579.13949</v>
      </c>
      <c r="F8" s="415">
        <v>193404.79373</v>
      </c>
      <c r="G8" s="415">
        <v>167033.60889</v>
      </c>
      <c r="H8" s="415">
        <v>117132.38829</v>
      </c>
      <c r="I8" s="415">
        <v>158661.46317</v>
      </c>
      <c r="J8" s="415">
        <v>108966.64206</v>
      </c>
      <c r="K8" s="415">
        <v>165517.19013</v>
      </c>
      <c r="L8" s="415">
        <v>159347.30610000002</v>
      </c>
      <c r="M8" s="415">
        <v>148191.25704</v>
      </c>
      <c r="N8" s="415">
        <v>1846402.8316200001</v>
      </c>
      <c r="O8" s="436"/>
    </row>
    <row r="9" spans="1:15" s="82" customFormat="1" x14ac:dyDescent="0.25">
      <c r="A9" s="414" t="s">
        <v>146</v>
      </c>
      <c r="B9" s="418">
        <v>0.55000000000000004</v>
      </c>
      <c r="C9" s="418">
        <v>0.55000000000000004</v>
      </c>
      <c r="D9" s="418">
        <v>0.55000000000000004</v>
      </c>
      <c r="E9" s="418">
        <v>0.55000000000000004</v>
      </c>
      <c r="F9" s="418">
        <v>0.55000000000000004</v>
      </c>
      <c r="G9" s="418">
        <v>0.55000000000000004</v>
      </c>
      <c r="H9" s="418">
        <v>1.8749500000000001</v>
      </c>
      <c r="I9" s="418">
        <v>0.55000000000000004</v>
      </c>
      <c r="J9" s="418">
        <v>0.55000000000000004</v>
      </c>
      <c r="K9" s="418">
        <v>0.55000000000000004</v>
      </c>
      <c r="L9" s="418">
        <v>0.89690000000000003</v>
      </c>
      <c r="M9" s="418">
        <v>0.55000000000000004</v>
      </c>
      <c r="N9" s="422">
        <v>8.2718500000000006</v>
      </c>
    </row>
    <row r="10" spans="1:15" s="82" customFormat="1" x14ac:dyDescent="0.25">
      <c r="A10" s="414" t="s">
        <v>147</v>
      </c>
      <c r="B10" s="418">
        <v>0</v>
      </c>
      <c r="C10" s="418">
        <v>0</v>
      </c>
      <c r="D10" s="418">
        <v>0</v>
      </c>
      <c r="E10" s="418">
        <v>0</v>
      </c>
      <c r="F10" s="418">
        <v>0</v>
      </c>
      <c r="G10" s="418">
        <v>0</v>
      </c>
      <c r="H10" s="418">
        <v>0</v>
      </c>
      <c r="I10" s="418">
        <v>0</v>
      </c>
      <c r="J10" s="418">
        <v>0</v>
      </c>
      <c r="K10" s="418">
        <v>0</v>
      </c>
      <c r="L10" s="418">
        <v>0</v>
      </c>
      <c r="M10" s="418">
        <v>0</v>
      </c>
      <c r="N10" s="422">
        <v>0</v>
      </c>
    </row>
    <row r="11" spans="1:15" s="82" customFormat="1" x14ac:dyDescent="0.25">
      <c r="A11" s="414" t="s">
        <v>148</v>
      </c>
      <c r="B11" s="418">
        <v>2310.8240299999998</v>
      </c>
      <c r="C11" s="418">
        <v>24446.064109999999</v>
      </c>
      <c r="D11" s="418">
        <v>4498.9293799999996</v>
      </c>
      <c r="E11" s="418">
        <v>1185.82708</v>
      </c>
      <c r="F11" s="418">
        <v>29247.435659999999</v>
      </c>
      <c r="G11" s="418">
        <v>5644.2414500000004</v>
      </c>
      <c r="H11" s="418">
        <v>1073.2650800000001</v>
      </c>
      <c r="I11" s="418">
        <v>28615.579570000002</v>
      </c>
      <c r="J11" s="418">
        <v>4636.1034099999997</v>
      </c>
      <c r="K11" s="418">
        <v>2289.10196</v>
      </c>
      <c r="L11" s="418">
        <v>26039.559659999999</v>
      </c>
      <c r="M11" s="418">
        <v>4677.1682300000002</v>
      </c>
      <c r="N11" s="422">
        <v>134664.09961999999</v>
      </c>
    </row>
    <row r="12" spans="1:15" s="82" customFormat="1" x14ac:dyDescent="0.25">
      <c r="A12" s="414" t="s">
        <v>149</v>
      </c>
      <c r="B12" s="418">
        <v>1190.57782</v>
      </c>
      <c r="C12" s="418">
        <v>1117.2578000000001</v>
      </c>
      <c r="D12" s="418">
        <v>1145.3085800000001</v>
      </c>
      <c r="E12" s="418">
        <v>1228.24981</v>
      </c>
      <c r="F12" s="418">
        <v>1172.0796399999999</v>
      </c>
      <c r="G12" s="418">
        <v>1182.2713200000001</v>
      </c>
      <c r="H12" s="418">
        <v>1283.0942299999999</v>
      </c>
      <c r="I12" s="418">
        <v>1156.4058600000001</v>
      </c>
      <c r="J12" s="418">
        <v>1154.9323700000002</v>
      </c>
      <c r="K12" s="418">
        <v>1078.2911299999998</v>
      </c>
      <c r="L12" s="418">
        <v>1395.35293</v>
      </c>
      <c r="M12" s="418">
        <v>1123.39525</v>
      </c>
      <c r="N12" s="422">
        <v>14227.216740000002</v>
      </c>
      <c r="O12" s="437"/>
    </row>
    <row r="13" spans="1:15" s="82" customFormat="1" x14ac:dyDescent="0.25">
      <c r="A13" s="414" t="s">
        <v>150</v>
      </c>
      <c r="B13" s="418">
        <v>90466.490900000004</v>
      </c>
      <c r="C13" s="418">
        <v>91341.808019999997</v>
      </c>
      <c r="D13" s="418">
        <v>80650.325069999992</v>
      </c>
      <c r="E13" s="418">
        <v>93567.539390000005</v>
      </c>
      <c r="F13" s="418">
        <v>85767.47795</v>
      </c>
      <c r="G13" s="418">
        <v>81993.909299999999</v>
      </c>
      <c r="H13" s="418">
        <v>85853.840989999997</v>
      </c>
      <c r="I13" s="418">
        <v>87406.258260000002</v>
      </c>
      <c r="J13" s="418">
        <v>73683.632469999997</v>
      </c>
      <c r="K13" s="418">
        <v>75200.213499999998</v>
      </c>
      <c r="L13" s="418">
        <v>89646.265620000006</v>
      </c>
      <c r="M13" s="418">
        <v>82804.385069999989</v>
      </c>
      <c r="N13" s="422">
        <v>1018382.1465399999</v>
      </c>
    </row>
    <row r="14" spans="1:15" s="82" customFormat="1" x14ac:dyDescent="0.25">
      <c r="A14" s="414" t="s">
        <v>425</v>
      </c>
      <c r="B14" s="418">
        <v>13120.8035</v>
      </c>
      <c r="C14" s="418">
        <v>13283.435099999999</v>
      </c>
      <c r="D14" s="418">
        <v>12286.137650000001</v>
      </c>
      <c r="E14" s="418">
        <v>13874.08007</v>
      </c>
      <c r="F14" s="418">
        <v>12425.999970000001</v>
      </c>
      <c r="G14" s="418">
        <v>13343.959080000001</v>
      </c>
      <c r="H14" s="418">
        <v>12445.672430000001</v>
      </c>
      <c r="I14" s="418">
        <v>12228.53759</v>
      </c>
      <c r="J14" s="418">
        <v>12007.74417</v>
      </c>
      <c r="K14" s="418">
        <v>10685.716130000001</v>
      </c>
      <c r="L14" s="418">
        <v>11942.9241</v>
      </c>
      <c r="M14" s="418">
        <v>11895.7088</v>
      </c>
      <c r="N14" s="422">
        <v>149540.71859</v>
      </c>
    </row>
    <row r="15" spans="1:15" s="82" customFormat="1" x14ac:dyDescent="0.25">
      <c r="A15" s="414" t="s">
        <v>426</v>
      </c>
      <c r="B15" s="418">
        <v>51815.070460000003</v>
      </c>
      <c r="C15" s="418">
        <v>43684.339159999996</v>
      </c>
      <c r="D15" s="418">
        <v>65210.021139999997</v>
      </c>
      <c r="E15" s="418">
        <v>21722.89314</v>
      </c>
      <c r="F15" s="418">
        <v>64791.250509999998</v>
      </c>
      <c r="G15" s="418">
        <v>64868.677739999999</v>
      </c>
      <c r="H15" s="418">
        <v>16474.640609999999</v>
      </c>
      <c r="I15" s="418">
        <v>29254.131890000001</v>
      </c>
      <c r="J15" s="418">
        <v>17483.679640000002</v>
      </c>
      <c r="K15" s="418">
        <v>76263.317410000003</v>
      </c>
      <c r="L15" s="418">
        <v>30322.30689</v>
      </c>
      <c r="M15" s="418">
        <v>47690.04969</v>
      </c>
      <c r="N15" s="422">
        <v>529580.37828000006</v>
      </c>
    </row>
    <row r="16" spans="1:15" s="82" customFormat="1" x14ac:dyDescent="0.25">
      <c r="A16" s="289"/>
      <c r="B16" s="438"/>
      <c r="C16" s="438"/>
      <c r="D16" s="438"/>
      <c r="E16" s="438"/>
      <c r="F16" s="438"/>
      <c r="G16" s="438"/>
      <c r="H16" s="438"/>
      <c r="I16" s="438"/>
      <c r="J16" s="438"/>
      <c r="K16" s="438"/>
      <c r="L16" s="438"/>
      <c r="M16" s="438"/>
      <c r="N16" s="417"/>
    </row>
    <row r="17" spans="1:14" s="434" customFormat="1" x14ac:dyDescent="0.25">
      <c r="A17" s="413" t="s">
        <v>151</v>
      </c>
      <c r="B17" s="419">
        <v>87507.354749999999</v>
      </c>
      <c r="C17" s="419">
        <v>91611.603900000002</v>
      </c>
      <c r="D17" s="419">
        <v>65614.34984000001</v>
      </c>
      <c r="E17" s="419">
        <v>80116.712279999992</v>
      </c>
      <c r="F17" s="419">
        <v>72732.806020000004</v>
      </c>
      <c r="G17" s="419">
        <v>64085.117410000006</v>
      </c>
      <c r="H17" s="419">
        <v>84880.891709999996</v>
      </c>
      <c r="I17" s="419">
        <v>89744.382960000003</v>
      </c>
      <c r="J17" s="419">
        <v>80470.715630000006</v>
      </c>
      <c r="K17" s="419">
        <v>132166.58150999999</v>
      </c>
      <c r="L17" s="419">
        <v>99494.962339999984</v>
      </c>
      <c r="M17" s="419">
        <v>97170.538130000001</v>
      </c>
      <c r="N17" s="419">
        <v>1045596.0164799999</v>
      </c>
    </row>
    <row r="18" spans="1:14" s="82" customFormat="1" x14ac:dyDescent="0.25">
      <c r="A18" s="414" t="s">
        <v>152</v>
      </c>
      <c r="B18" s="418">
        <v>3463.8406199999999</v>
      </c>
      <c r="C18" s="418">
        <v>3342.3222500000002</v>
      </c>
      <c r="D18" s="418">
        <v>3299.3737999999998</v>
      </c>
      <c r="E18" s="418">
        <v>3344.0052099999998</v>
      </c>
      <c r="F18" s="418">
        <v>3341.5727700000002</v>
      </c>
      <c r="G18" s="418">
        <v>2903.5281</v>
      </c>
      <c r="H18" s="418">
        <v>2594.3076499999997</v>
      </c>
      <c r="I18" s="418">
        <v>2610.2885899999997</v>
      </c>
      <c r="J18" s="418">
        <v>2648.6201000000001</v>
      </c>
      <c r="K18" s="418">
        <v>2853.15524</v>
      </c>
      <c r="L18" s="418">
        <v>3350.01755</v>
      </c>
      <c r="M18" s="418">
        <v>3472.6007799999998</v>
      </c>
      <c r="N18" s="418">
        <v>37223.632659999996</v>
      </c>
    </row>
    <row r="19" spans="1:14" s="82" customFormat="1" x14ac:dyDescent="0.25">
      <c r="A19" s="414" t="s">
        <v>153</v>
      </c>
      <c r="B19" s="418">
        <v>11788.24705</v>
      </c>
      <c r="C19" s="418">
        <v>7174.2755099999995</v>
      </c>
      <c r="D19" s="418">
        <v>7389.7938700000004</v>
      </c>
      <c r="E19" s="418">
        <v>8066.9817699999994</v>
      </c>
      <c r="F19" s="418">
        <v>11903.707560000001</v>
      </c>
      <c r="G19" s="418">
        <v>10675.662380000002</v>
      </c>
      <c r="H19" s="418">
        <v>10925.7636</v>
      </c>
      <c r="I19" s="418">
        <v>9927.7365700000009</v>
      </c>
      <c r="J19" s="418">
        <v>20191.647659999999</v>
      </c>
      <c r="K19" s="418">
        <v>22008.471949999999</v>
      </c>
      <c r="L19" s="418">
        <v>10706.121650000001</v>
      </c>
      <c r="M19" s="418">
        <v>7878.5820300000005</v>
      </c>
      <c r="N19" s="418">
        <v>138636.99160000001</v>
      </c>
    </row>
    <row r="20" spans="1:14" s="82" customFormat="1" x14ac:dyDescent="0.25">
      <c r="A20" s="414" t="s">
        <v>154</v>
      </c>
      <c r="B20" s="418">
        <v>5589.3114999999998</v>
      </c>
      <c r="C20" s="418">
        <v>5863.8054699999993</v>
      </c>
      <c r="D20" s="418">
        <v>5760.8715899999997</v>
      </c>
      <c r="E20" s="418">
        <v>5853.8341399999999</v>
      </c>
      <c r="F20" s="418">
        <v>6278.2316500000006</v>
      </c>
      <c r="G20" s="418">
        <v>5883.30854</v>
      </c>
      <c r="H20" s="418">
        <v>5634.2486699999999</v>
      </c>
      <c r="I20" s="418">
        <v>6096.8238899999997</v>
      </c>
      <c r="J20" s="418">
        <v>5715.1721799999996</v>
      </c>
      <c r="K20" s="418">
        <v>3200.1279300000001</v>
      </c>
      <c r="L20" s="418">
        <v>5652.4196300000003</v>
      </c>
      <c r="M20" s="418">
        <v>6040.5744299999997</v>
      </c>
      <c r="N20" s="418">
        <v>67568.729619999998</v>
      </c>
    </row>
    <row r="21" spans="1:14" s="82" customFormat="1" x14ac:dyDescent="0.25">
      <c r="A21" s="414" t="s">
        <v>155</v>
      </c>
      <c r="B21" s="418">
        <v>67086.881359999999</v>
      </c>
      <c r="C21" s="418">
        <v>71590.105009999999</v>
      </c>
      <c r="D21" s="418">
        <v>48965.818639999998</v>
      </c>
      <c r="E21" s="418">
        <v>60057.143579999996</v>
      </c>
      <c r="F21" s="418">
        <v>49084.471140000001</v>
      </c>
      <c r="G21" s="418">
        <v>43552.585930000001</v>
      </c>
      <c r="H21" s="418">
        <v>63459.887219999997</v>
      </c>
      <c r="I21" s="418">
        <v>67961.913390000002</v>
      </c>
      <c r="J21" s="418">
        <v>52892.334350000005</v>
      </c>
      <c r="K21" s="418">
        <v>96875.635859999995</v>
      </c>
      <c r="L21" s="418">
        <v>77489.060809999995</v>
      </c>
      <c r="M21" s="418">
        <v>76550.550040000002</v>
      </c>
      <c r="N21" s="418">
        <v>775566.38732999994</v>
      </c>
    </row>
    <row r="22" spans="1:14" s="82" customFormat="1" x14ac:dyDescent="0.25">
      <c r="A22" s="414" t="s">
        <v>156</v>
      </c>
      <c r="B22" s="418">
        <v>-420.92578000000003</v>
      </c>
      <c r="C22" s="418">
        <v>3641.09566</v>
      </c>
      <c r="D22" s="418">
        <v>198.49194</v>
      </c>
      <c r="E22" s="418">
        <v>2794.7475800000002</v>
      </c>
      <c r="F22" s="418">
        <v>2124.8229000000001</v>
      </c>
      <c r="G22" s="418">
        <v>1070.0324599999999</v>
      </c>
      <c r="H22" s="418">
        <v>2266.6845699999999</v>
      </c>
      <c r="I22" s="418">
        <v>3147.6205199999999</v>
      </c>
      <c r="J22" s="418">
        <v>-977.05866000000003</v>
      </c>
      <c r="K22" s="418">
        <v>7229.1905299999999</v>
      </c>
      <c r="L22" s="418">
        <v>2297.3427000000001</v>
      </c>
      <c r="M22" s="418">
        <v>3228.2308499999999</v>
      </c>
      <c r="N22" s="418">
        <v>26600.275269999998</v>
      </c>
    </row>
    <row r="23" spans="1:14" s="82" customFormat="1" x14ac:dyDescent="0.25">
      <c r="A23" s="132"/>
      <c r="B23" s="438"/>
      <c r="C23" s="438"/>
      <c r="D23" s="438"/>
      <c r="E23" s="438"/>
      <c r="F23" s="438"/>
      <c r="G23" s="438"/>
      <c r="H23" s="438"/>
      <c r="I23" s="438"/>
      <c r="J23" s="438"/>
      <c r="K23" s="438"/>
      <c r="L23" s="438"/>
      <c r="M23" s="438"/>
      <c r="N23" s="417"/>
    </row>
    <row r="24" spans="1:14" s="434" customFormat="1" x14ac:dyDescent="0.25">
      <c r="A24" s="413" t="s">
        <v>157</v>
      </c>
      <c r="B24" s="419">
        <v>2225.1822699999998</v>
      </c>
      <c r="C24" s="419">
        <v>37671.400479999997</v>
      </c>
      <c r="D24" s="419">
        <v>595.79663999999991</v>
      </c>
      <c r="E24" s="419">
        <v>3827.9035300000005</v>
      </c>
      <c r="F24" s="419">
        <v>-3612.2366700000002</v>
      </c>
      <c r="G24" s="419">
        <v>-998.25256000000036</v>
      </c>
      <c r="H24" s="419">
        <v>1545.3607399999999</v>
      </c>
      <c r="I24" s="419">
        <v>6372.6381200000005</v>
      </c>
      <c r="J24" s="419">
        <v>1655.4375500000006</v>
      </c>
      <c r="K24" s="419">
        <v>9295.4444399999993</v>
      </c>
      <c r="L24" s="419">
        <v>-4604.4706700000006</v>
      </c>
      <c r="M24" s="419">
        <v>2518.6909000000001</v>
      </c>
      <c r="N24" s="419">
        <v>56492.894769999999</v>
      </c>
    </row>
    <row r="25" spans="1:14" s="82" customFormat="1" x14ac:dyDescent="0.25">
      <c r="A25" s="414" t="s">
        <v>158</v>
      </c>
      <c r="B25" s="418">
        <v>0</v>
      </c>
      <c r="C25" s="418">
        <v>0</v>
      </c>
      <c r="D25" s="418">
        <v>0</v>
      </c>
      <c r="E25" s="418">
        <v>0</v>
      </c>
      <c r="F25" s="418">
        <v>0</v>
      </c>
      <c r="G25" s="418">
        <v>0</v>
      </c>
      <c r="H25" s="418">
        <v>0</v>
      </c>
      <c r="I25" s="418">
        <v>0</v>
      </c>
      <c r="J25" s="418">
        <v>0</v>
      </c>
      <c r="K25" s="418">
        <v>0</v>
      </c>
      <c r="L25" s="418">
        <v>0</v>
      </c>
      <c r="M25" s="418">
        <v>0</v>
      </c>
      <c r="N25" s="418">
        <v>0</v>
      </c>
    </row>
    <row r="26" spans="1:14" s="82" customFormat="1" x14ac:dyDescent="0.25">
      <c r="A26" s="414" t="s">
        <v>159</v>
      </c>
      <c r="B26" s="418">
        <v>0</v>
      </c>
      <c r="C26" s="418">
        <v>0</v>
      </c>
      <c r="D26" s="418">
        <v>0</v>
      </c>
      <c r="E26" s="418">
        <v>0</v>
      </c>
      <c r="F26" s="418">
        <v>0</v>
      </c>
      <c r="G26" s="418">
        <v>0</v>
      </c>
      <c r="H26" s="418">
        <v>0</v>
      </c>
      <c r="I26" s="418">
        <v>0</v>
      </c>
      <c r="J26" s="418">
        <v>0</v>
      </c>
      <c r="K26" s="418">
        <v>0</v>
      </c>
      <c r="L26" s="418">
        <v>0</v>
      </c>
      <c r="M26" s="418">
        <v>0</v>
      </c>
      <c r="N26" s="418">
        <v>0</v>
      </c>
    </row>
    <row r="27" spans="1:14" s="82" customFormat="1" x14ac:dyDescent="0.25">
      <c r="A27" s="414" t="s">
        <v>160</v>
      </c>
      <c r="B27" s="418">
        <v>1482.7160800000001</v>
      </c>
      <c r="C27" s="418">
        <v>37664.67065</v>
      </c>
      <c r="D27" s="418">
        <v>915.62284999999997</v>
      </c>
      <c r="E27" s="418">
        <v>467.07146999999998</v>
      </c>
      <c r="F27" s="418">
        <v>456.92764</v>
      </c>
      <c r="G27" s="418">
        <v>559.83765000000005</v>
      </c>
      <c r="H27" s="418">
        <v>611.38333999999998</v>
      </c>
      <c r="I27" s="418">
        <v>797.57192000000009</v>
      </c>
      <c r="J27" s="418">
        <v>913.24919999999997</v>
      </c>
      <c r="K27" s="418">
        <v>1102.4009599999999</v>
      </c>
      <c r="L27" s="418">
        <v>1244.19148</v>
      </c>
      <c r="M27" s="418">
        <v>1746.9038500000001</v>
      </c>
      <c r="N27" s="418">
        <v>47962.547090000007</v>
      </c>
    </row>
    <row r="28" spans="1:14" s="82" customFormat="1" x14ac:dyDescent="0.25">
      <c r="A28" s="414" t="s">
        <v>161</v>
      </c>
      <c r="B28" s="418">
        <v>1403.18157</v>
      </c>
      <c r="C28" s="418">
        <v>279.06028000000003</v>
      </c>
      <c r="D28" s="418">
        <v>176.05760000000001</v>
      </c>
      <c r="E28" s="418">
        <v>4201.6379400000005</v>
      </c>
      <c r="F28" s="418">
        <v>-2481.5596</v>
      </c>
      <c r="G28" s="418">
        <v>-1679.0516200000002</v>
      </c>
      <c r="H28" s="418">
        <v>1903.2521299999999</v>
      </c>
      <c r="I28" s="418">
        <v>5585.6910800000005</v>
      </c>
      <c r="J28" s="418">
        <v>-4895.1981599999999</v>
      </c>
      <c r="K28" s="418">
        <v>7292.58295</v>
      </c>
      <c r="L28" s="418">
        <v>-7959.5825100000002</v>
      </c>
      <c r="M28" s="418">
        <v>80.096080000000001</v>
      </c>
      <c r="N28" s="418">
        <v>3906.1677400000012</v>
      </c>
    </row>
    <row r="29" spans="1:14" s="82" customFormat="1" x14ac:dyDescent="0.25">
      <c r="A29" s="414" t="s">
        <v>162</v>
      </c>
      <c r="B29" s="418">
        <v>46.630309999999994</v>
      </c>
      <c r="C29" s="418">
        <v>74.53103999999999</v>
      </c>
      <c r="D29" s="418">
        <v>76.359460000000013</v>
      </c>
      <c r="E29" s="418">
        <v>60.03192</v>
      </c>
      <c r="F29" s="418">
        <v>33.482440000000004</v>
      </c>
      <c r="G29" s="418">
        <v>26.825320000000001</v>
      </c>
      <c r="H29" s="418">
        <v>18.820220000000003</v>
      </c>
      <c r="I29" s="418">
        <v>31.574529999999999</v>
      </c>
      <c r="J29" s="418">
        <v>14.1534</v>
      </c>
      <c r="K29" s="418">
        <v>25.371189999999999</v>
      </c>
      <c r="L29" s="418">
        <v>60.01164</v>
      </c>
      <c r="M29" s="418">
        <v>11.361790000000001</v>
      </c>
      <c r="N29" s="418">
        <v>479.15325999999993</v>
      </c>
    </row>
    <row r="30" spans="1:14" s="82" customFormat="1" x14ac:dyDescent="0.25">
      <c r="A30" s="414" t="s">
        <v>163</v>
      </c>
      <c r="B30" s="418">
        <v>0</v>
      </c>
      <c r="C30" s="418">
        <v>0</v>
      </c>
      <c r="D30" s="418">
        <v>0</v>
      </c>
      <c r="E30" s="418">
        <v>0</v>
      </c>
      <c r="F30" s="418">
        <v>0</v>
      </c>
      <c r="G30" s="418">
        <v>0</v>
      </c>
      <c r="H30" s="418">
        <v>0</v>
      </c>
      <c r="I30" s="418">
        <v>0</v>
      </c>
      <c r="J30" s="418">
        <v>0</v>
      </c>
      <c r="K30" s="418">
        <v>0</v>
      </c>
      <c r="L30" s="418">
        <v>0</v>
      </c>
      <c r="M30" s="418">
        <v>0</v>
      </c>
      <c r="N30" s="418">
        <v>0</v>
      </c>
    </row>
    <row r="31" spans="1:14" s="82" customFormat="1" x14ac:dyDescent="0.25">
      <c r="A31" s="414" t="s">
        <v>233</v>
      </c>
      <c r="B31" s="418">
        <v>-707.34568999999999</v>
      </c>
      <c r="C31" s="418">
        <v>-346.86149</v>
      </c>
      <c r="D31" s="418">
        <v>-572.24327000000005</v>
      </c>
      <c r="E31" s="418">
        <v>-900.83780000000002</v>
      </c>
      <c r="F31" s="418">
        <v>-1621.0871499999998</v>
      </c>
      <c r="G31" s="418">
        <v>94.136089999999996</v>
      </c>
      <c r="H31" s="418">
        <v>-988.09494999999993</v>
      </c>
      <c r="I31" s="418">
        <v>-42.19941</v>
      </c>
      <c r="J31" s="418">
        <v>5623.2331100000001</v>
      </c>
      <c r="K31" s="418">
        <v>875.08933999999999</v>
      </c>
      <c r="L31" s="418">
        <v>2050.9087199999999</v>
      </c>
      <c r="M31" s="418">
        <v>680.32918000000006</v>
      </c>
      <c r="N31" s="418">
        <v>4145.0266800000009</v>
      </c>
    </row>
    <row r="32" spans="1:14" s="82" customFormat="1" x14ac:dyDescent="0.25">
      <c r="A32" s="414" t="s">
        <v>365</v>
      </c>
      <c r="B32" s="418">
        <v>0</v>
      </c>
      <c r="C32" s="418">
        <v>0</v>
      </c>
      <c r="D32" s="418">
        <v>0</v>
      </c>
      <c r="E32" s="418">
        <v>0</v>
      </c>
      <c r="F32" s="418">
        <v>0</v>
      </c>
      <c r="G32" s="418">
        <v>0</v>
      </c>
      <c r="H32" s="418">
        <v>0</v>
      </c>
      <c r="I32" s="418">
        <v>0</v>
      </c>
      <c r="J32" s="418">
        <v>0</v>
      </c>
      <c r="K32" s="418">
        <v>0</v>
      </c>
      <c r="L32" s="418">
        <v>0</v>
      </c>
      <c r="M32" s="418">
        <v>0</v>
      </c>
      <c r="N32" s="418">
        <v>0</v>
      </c>
    </row>
    <row r="33" spans="1:14" s="82" customFormat="1" x14ac:dyDescent="0.25">
      <c r="A33" s="414" t="s">
        <v>164</v>
      </c>
      <c r="B33" s="418">
        <v>0</v>
      </c>
      <c r="C33" s="418">
        <v>0</v>
      </c>
      <c r="D33" s="418">
        <v>0</v>
      </c>
      <c r="E33" s="418">
        <v>0</v>
      </c>
      <c r="F33" s="418">
        <v>0</v>
      </c>
      <c r="G33" s="418">
        <v>0</v>
      </c>
      <c r="H33" s="418">
        <v>0</v>
      </c>
      <c r="I33" s="418">
        <v>0</v>
      </c>
      <c r="J33" s="418">
        <v>0</v>
      </c>
      <c r="K33" s="418">
        <v>0</v>
      </c>
      <c r="L33" s="418">
        <v>0</v>
      </c>
      <c r="M33" s="418">
        <v>0</v>
      </c>
      <c r="N33" s="418">
        <v>0</v>
      </c>
    </row>
    <row r="39" spans="1:14" x14ac:dyDescent="0.25">
      <c r="I39" s="143"/>
    </row>
  </sheetData>
  <mergeCells count="2">
    <mergeCell ref="A2:N2"/>
    <mergeCell ref="A1:N1"/>
  </mergeCells>
  <phoneticPr fontId="0" type="noConversion"/>
  <printOptions verticalCentered="1"/>
  <pageMargins left="0.25" right="0.5" top="1" bottom="0.5" header="0.25" footer="0.25"/>
  <pageSetup scale="69" orientation="landscape" r:id="rId1"/>
  <headerFooter scaleWithDoc="0">
    <oddHeader>&amp;R&amp;"Times New Roman,Bold Italic"Pennsylvania Department of Revenue</oddHeader>
  </headerFooter>
  <rowBreaks count="1" manualBreakCount="1">
    <brk id="34" max="16383" man="1"/>
  </rowBreaks>
  <colBreaks count="1" manualBreakCount="1">
    <brk id="13"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L49"/>
  <sheetViews>
    <sheetView zoomScale="85" zoomScaleNormal="85" workbookViewId="0">
      <selection sqref="A1:K1"/>
    </sheetView>
  </sheetViews>
  <sheetFormatPr defaultColWidth="9.33203125" defaultRowHeight="15" x14ac:dyDescent="0.25"/>
  <cols>
    <col min="1" max="1" width="32.6640625" style="61" bestFit="1" customWidth="1"/>
    <col min="2" max="11" width="12.83203125" style="61" customWidth="1"/>
    <col min="12" max="12" width="13.1640625" style="61" customWidth="1"/>
    <col min="13" max="13" width="11.1640625" style="61" customWidth="1"/>
    <col min="14" max="16384" width="9.33203125" style="61"/>
  </cols>
  <sheetData>
    <row r="1" spans="1:12" ht="18.75" customHeight="1" x14ac:dyDescent="0.3">
      <c r="A1" s="536" t="s">
        <v>165</v>
      </c>
      <c r="B1" s="536"/>
      <c r="C1" s="536"/>
      <c r="D1" s="536"/>
      <c r="E1" s="536"/>
      <c r="F1" s="536"/>
      <c r="G1" s="536"/>
      <c r="H1" s="536"/>
      <c r="I1" s="536"/>
      <c r="J1" s="536"/>
      <c r="K1" s="536"/>
    </row>
    <row r="2" spans="1:12" x14ac:dyDescent="0.25">
      <c r="A2" s="62" t="s">
        <v>0</v>
      </c>
      <c r="B2" s="62"/>
      <c r="C2" s="62"/>
      <c r="D2" s="62"/>
      <c r="E2" s="62"/>
      <c r="F2" s="62"/>
      <c r="G2" s="62"/>
      <c r="H2" s="62"/>
      <c r="I2" s="62"/>
      <c r="J2" s="62"/>
      <c r="K2" s="63"/>
    </row>
    <row r="3" spans="1:12" x14ac:dyDescent="0.25">
      <c r="A3" s="63"/>
      <c r="B3" s="63"/>
      <c r="C3" s="63"/>
      <c r="D3" s="63"/>
      <c r="E3" s="63"/>
      <c r="F3" s="63"/>
      <c r="G3" s="63"/>
      <c r="H3" s="63"/>
      <c r="I3" s="63"/>
      <c r="K3" s="63"/>
    </row>
    <row r="4" spans="1:12" ht="15.75" x14ac:dyDescent="0.25">
      <c r="A4" s="63"/>
      <c r="B4" s="428">
        <v>2009</v>
      </c>
      <c r="C4" s="428">
        <v>2010</v>
      </c>
      <c r="D4" s="428">
        <v>2011</v>
      </c>
      <c r="E4" s="428">
        <v>2012</v>
      </c>
      <c r="F4" s="428">
        <v>2013</v>
      </c>
      <c r="G4" s="428">
        <v>2014</v>
      </c>
      <c r="H4" s="428">
        <v>2015</v>
      </c>
      <c r="I4" s="428">
        <v>2016</v>
      </c>
      <c r="J4" s="428">
        <v>2017</v>
      </c>
      <c r="K4" s="428">
        <v>2018</v>
      </c>
      <c r="L4" s="82"/>
    </row>
    <row r="5" spans="1:12" x14ac:dyDescent="0.25">
      <c r="A5" s="63"/>
      <c r="B5" s="258"/>
      <c r="C5" s="258"/>
      <c r="D5" s="258"/>
      <c r="E5" s="258"/>
      <c r="F5" s="258"/>
      <c r="G5" s="258"/>
      <c r="H5" s="258"/>
      <c r="I5" s="258"/>
      <c r="J5" s="258"/>
    </row>
    <row r="6" spans="1:12" ht="15.75" x14ac:dyDescent="0.25">
      <c r="A6" s="420" t="s">
        <v>144</v>
      </c>
      <c r="B6" s="419">
        <v>2556743.7405700004</v>
      </c>
      <c r="C6" s="419">
        <v>2641065.6774499998</v>
      </c>
      <c r="D6" s="419">
        <v>2521275.09375</v>
      </c>
      <c r="E6" s="419">
        <v>2414215</v>
      </c>
      <c r="F6" s="419">
        <v>2416239</v>
      </c>
      <c r="G6" s="419">
        <v>2446765.5641100002</v>
      </c>
      <c r="H6" s="419">
        <v>2611509</v>
      </c>
      <c r="I6" s="419">
        <v>2657548.8167199995</v>
      </c>
      <c r="J6" s="419">
        <v>2758529.15332</v>
      </c>
      <c r="K6" s="419">
        <v>2948491.7428699997</v>
      </c>
      <c r="L6" s="143"/>
    </row>
    <row r="7" spans="1:12" ht="15.75" x14ac:dyDescent="0.25">
      <c r="A7" s="421"/>
      <c r="B7" s="422"/>
      <c r="C7" s="422"/>
      <c r="D7" s="422"/>
      <c r="E7" s="422"/>
      <c r="F7" s="422"/>
      <c r="G7" s="423"/>
      <c r="H7" s="423"/>
      <c r="I7" s="423"/>
      <c r="J7" s="423"/>
      <c r="K7" s="423"/>
    </row>
    <row r="8" spans="1:12" s="134" customFormat="1" ht="15.75" x14ac:dyDescent="0.25">
      <c r="A8" s="420" t="s">
        <v>145</v>
      </c>
      <c r="B8" s="419">
        <v>1163233.2207599999</v>
      </c>
      <c r="C8" s="419">
        <v>1183923.4038999998</v>
      </c>
      <c r="D8" s="419">
        <v>1218635.00963</v>
      </c>
      <c r="E8" s="419">
        <v>1223985</v>
      </c>
      <c r="F8" s="419">
        <v>1223141</v>
      </c>
      <c r="G8" s="419">
        <v>1294432.48214</v>
      </c>
      <c r="H8" s="419">
        <v>1562430.3637100002</v>
      </c>
      <c r="I8" s="419">
        <v>1659197.3853399998</v>
      </c>
      <c r="J8" s="419">
        <v>1732659.5695400001</v>
      </c>
      <c r="K8" s="419">
        <v>1846402.8316199998</v>
      </c>
    </row>
    <row r="9" spans="1:12" ht="15.75" x14ac:dyDescent="0.25">
      <c r="A9" s="427" t="s">
        <v>146</v>
      </c>
      <c r="B9" s="422">
        <v>520471.01749</v>
      </c>
      <c r="C9" s="422">
        <v>548884.25098999997</v>
      </c>
      <c r="D9" s="422">
        <v>568032.50581999996</v>
      </c>
      <c r="E9" s="422">
        <v>561398</v>
      </c>
      <c r="F9" s="422">
        <v>576337</v>
      </c>
      <c r="G9" s="422">
        <v>320926.67044999992</v>
      </c>
      <c r="H9" s="422">
        <v>4534.3899900000006</v>
      </c>
      <c r="I9" s="422">
        <v>-848.65885000000003</v>
      </c>
      <c r="J9" s="422">
        <v>60.249760000000002</v>
      </c>
      <c r="K9" s="422">
        <v>8.2718500000000006</v>
      </c>
    </row>
    <row r="10" spans="1:12" ht="15.75" x14ac:dyDescent="0.25">
      <c r="A10" s="427" t="s">
        <v>147</v>
      </c>
      <c r="B10" s="422">
        <v>149626.61358</v>
      </c>
      <c r="C10" s="422">
        <v>145332.63630999997</v>
      </c>
      <c r="D10" s="422">
        <v>151968.15117</v>
      </c>
      <c r="E10" s="422">
        <v>155659</v>
      </c>
      <c r="F10" s="422">
        <v>151984</v>
      </c>
      <c r="G10" s="422">
        <v>95060.376520000005</v>
      </c>
      <c r="H10" s="422">
        <v>3.4042300000000001</v>
      </c>
      <c r="I10" s="422">
        <v>48.667089999999995</v>
      </c>
      <c r="J10" s="422">
        <v>0</v>
      </c>
      <c r="K10" s="422">
        <v>0</v>
      </c>
    </row>
    <row r="11" spans="1:12" ht="15.75" x14ac:dyDescent="0.25">
      <c r="A11" s="427" t="s">
        <v>148</v>
      </c>
      <c r="B11" s="422">
        <v>39730.831089999992</v>
      </c>
      <c r="C11" s="422">
        <v>41146.615020000005</v>
      </c>
      <c r="D11" s="422">
        <v>43121.350489999997</v>
      </c>
      <c r="E11" s="422">
        <v>48705</v>
      </c>
      <c r="F11" s="422">
        <v>48367</v>
      </c>
      <c r="G11" s="422">
        <v>35785.590379999994</v>
      </c>
      <c r="H11" s="422">
        <v>71861.762940000001</v>
      </c>
      <c r="I11" s="422">
        <v>95266.466610000003</v>
      </c>
      <c r="J11" s="422">
        <v>99910.703209999992</v>
      </c>
      <c r="K11" s="422">
        <v>134664.09961999999</v>
      </c>
    </row>
    <row r="12" spans="1:12" ht="15.75" x14ac:dyDescent="0.25">
      <c r="A12" s="427" t="s">
        <v>149</v>
      </c>
      <c r="B12" s="424">
        <v>575.12510999999995</v>
      </c>
      <c r="C12" s="424">
        <v>573.63593999999989</v>
      </c>
      <c r="D12" s="424">
        <v>553.59180000000003</v>
      </c>
      <c r="E12" s="424">
        <v>293</v>
      </c>
      <c r="F12" s="422">
        <v>1359</v>
      </c>
      <c r="G12" s="422">
        <v>1911.4109400000002</v>
      </c>
      <c r="H12" s="422">
        <v>3628.6390299999998</v>
      </c>
      <c r="I12" s="422">
        <v>9442.2538299999997</v>
      </c>
      <c r="J12" s="422">
        <v>11084.86298</v>
      </c>
      <c r="K12" s="422">
        <v>14227.216740000002</v>
      </c>
    </row>
    <row r="13" spans="1:12" ht="15.75" x14ac:dyDescent="0.25">
      <c r="A13" s="427" t="s">
        <v>150</v>
      </c>
      <c r="B13" s="422">
        <v>452829.63348999998</v>
      </c>
      <c r="C13" s="422">
        <v>447986.26564</v>
      </c>
      <c r="D13" s="422">
        <v>454959.41035000002</v>
      </c>
      <c r="E13" s="422">
        <v>457930</v>
      </c>
      <c r="F13" s="424">
        <v>445094</v>
      </c>
      <c r="G13" s="422">
        <v>534086.33550000004</v>
      </c>
      <c r="H13" s="422">
        <v>747445.95973999996</v>
      </c>
      <c r="I13" s="422">
        <v>836871.4668099999</v>
      </c>
      <c r="J13" s="422">
        <v>903988.66338000004</v>
      </c>
      <c r="K13" s="422">
        <v>1018382.1465399999</v>
      </c>
    </row>
    <row r="14" spans="1:12" ht="15.75" x14ac:dyDescent="0.25">
      <c r="A14" s="427" t="s">
        <v>425</v>
      </c>
      <c r="B14" s="349" t="s">
        <v>494</v>
      </c>
      <c r="C14" s="349" t="s">
        <v>494</v>
      </c>
      <c r="D14" s="349" t="s">
        <v>494</v>
      </c>
      <c r="E14" s="349" t="s">
        <v>494</v>
      </c>
      <c r="F14" s="349" t="s">
        <v>494</v>
      </c>
      <c r="G14" s="425">
        <v>62568.146229999998</v>
      </c>
      <c r="H14" s="425">
        <v>157224.04068999999</v>
      </c>
      <c r="I14" s="422">
        <v>150279.03107</v>
      </c>
      <c r="J14" s="422">
        <v>146569.58461000002</v>
      </c>
      <c r="K14" s="422">
        <v>149540.71859</v>
      </c>
    </row>
    <row r="15" spans="1:12" ht="15.75" x14ac:dyDescent="0.25">
      <c r="A15" s="427" t="s">
        <v>426</v>
      </c>
      <c r="B15" s="349" t="s">
        <v>494</v>
      </c>
      <c r="C15" s="349" t="s">
        <v>494</v>
      </c>
      <c r="D15" s="349" t="s">
        <v>494</v>
      </c>
      <c r="E15" s="349" t="s">
        <v>494</v>
      </c>
      <c r="F15" s="349" t="s">
        <v>494</v>
      </c>
      <c r="G15" s="425">
        <v>244093.95212</v>
      </c>
      <c r="H15" s="425">
        <v>577732.16709</v>
      </c>
      <c r="I15" s="422">
        <v>568138.15877999994</v>
      </c>
      <c r="J15" s="422">
        <v>571045.50560000003</v>
      </c>
      <c r="K15" s="422">
        <v>529580.37828000006</v>
      </c>
    </row>
    <row r="16" spans="1:12" ht="15.75" x14ac:dyDescent="0.25">
      <c r="A16" s="421"/>
      <c r="B16" s="422"/>
      <c r="C16" s="422"/>
      <c r="D16" s="422"/>
      <c r="E16" s="422"/>
      <c r="F16" s="422"/>
      <c r="G16" s="424"/>
      <c r="H16" s="424"/>
      <c r="I16" s="424"/>
      <c r="J16" s="424"/>
    </row>
    <row r="17" spans="1:11" ht="15.75" x14ac:dyDescent="0.25">
      <c r="A17" s="420" t="s">
        <v>151</v>
      </c>
      <c r="B17" s="419">
        <v>883846.27742000006</v>
      </c>
      <c r="C17" s="419">
        <v>857665.05919000006</v>
      </c>
      <c r="D17" s="419">
        <v>891551.44457000005</v>
      </c>
      <c r="E17" s="419">
        <v>892586</v>
      </c>
      <c r="F17" s="419">
        <v>892517</v>
      </c>
      <c r="G17" s="426">
        <v>893886.15077000007</v>
      </c>
      <c r="H17" s="426">
        <v>950807.01391999994</v>
      </c>
      <c r="I17" s="426">
        <v>962678.36468</v>
      </c>
      <c r="J17" s="426">
        <v>1000528.78661</v>
      </c>
      <c r="K17" s="426">
        <v>1045596.0164799999</v>
      </c>
    </row>
    <row r="18" spans="1:11" s="134" customFormat="1" ht="15.75" x14ac:dyDescent="0.25">
      <c r="A18" s="427" t="s">
        <v>152</v>
      </c>
      <c r="B18" s="422">
        <v>19141.249529999997</v>
      </c>
      <c r="C18" s="422">
        <v>18444.770470000003</v>
      </c>
      <c r="D18" s="422">
        <v>23384.902880000001</v>
      </c>
      <c r="E18" s="422">
        <v>28747</v>
      </c>
      <c r="F18" s="422">
        <v>27992</v>
      </c>
      <c r="G18" s="422">
        <v>26863.36103</v>
      </c>
      <c r="H18" s="422">
        <v>36533.660469999995</v>
      </c>
      <c r="I18" s="422">
        <v>33400.945299999999</v>
      </c>
      <c r="J18" s="422">
        <v>32399.474389999999</v>
      </c>
      <c r="K18" s="422">
        <v>37223.632659999996</v>
      </c>
    </row>
    <row r="19" spans="1:11" ht="15.75" x14ac:dyDescent="0.25">
      <c r="A19" s="427" t="s">
        <v>153</v>
      </c>
      <c r="B19" s="422">
        <v>106331.17420999998</v>
      </c>
      <c r="C19" s="422">
        <v>80465.826529999991</v>
      </c>
      <c r="D19" s="422">
        <v>85389.648109999995</v>
      </c>
      <c r="E19" s="422">
        <v>91580</v>
      </c>
      <c r="F19" s="422">
        <v>86993</v>
      </c>
      <c r="G19" s="422">
        <v>95674.360670000009</v>
      </c>
      <c r="H19" s="422">
        <v>96136.013510000004</v>
      </c>
      <c r="I19" s="422">
        <v>122550.37367</v>
      </c>
      <c r="J19" s="422">
        <v>122018.13942000001</v>
      </c>
      <c r="K19" s="422">
        <v>138636.99160000001</v>
      </c>
    </row>
    <row r="20" spans="1:11" ht="15.75" x14ac:dyDescent="0.25">
      <c r="A20" s="427" t="s">
        <v>154</v>
      </c>
      <c r="B20" s="422">
        <v>61360.873610000002</v>
      </c>
      <c r="C20" s="422">
        <v>60526.205969999995</v>
      </c>
      <c r="D20" s="422">
        <v>61477.171840000003</v>
      </c>
      <c r="E20" s="422">
        <v>61870</v>
      </c>
      <c r="F20" s="422">
        <v>61459</v>
      </c>
      <c r="G20" s="422">
        <v>54461.53583999999</v>
      </c>
      <c r="H20" s="422">
        <v>76215.989650000003</v>
      </c>
      <c r="I20" s="422">
        <v>71382.760170000009</v>
      </c>
      <c r="J20" s="422">
        <v>69658.409620000006</v>
      </c>
      <c r="K20" s="422">
        <v>67568.729619999998</v>
      </c>
    </row>
    <row r="21" spans="1:11" ht="15.75" x14ac:dyDescent="0.25">
      <c r="A21" s="427" t="s">
        <v>155</v>
      </c>
      <c r="B21" s="422">
        <v>664570.75419000001</v>
      </c>
      <c r="C21" s="422">
        <v>668174.58650000009</v>
      </c>
      <c r="D21" s="422">
        <v>692351.0564900001</v>
      </c>
      <c r="E21" s="422">
        <v>683190</v>
      </c>
      <c r="F21" s="422">
        <v>687928</v>
      </c>
      <c r="G21" s="422">
        <v>686019.23406000005</v>
      </c>
      <c r="H21" s="422">
        <v>727824.03513999993</v>
      </c>
      <c r="I21" s="422">
        <v>720398.27274000004</v>
      </c>
      <c r="J21" s="422">
        <v>757632.19183000003</v>
      </c>
      <c r="K21" s="422">
        <v>775566.38732999994</v>
      </c>
    </row>
    <row r="22" spans="1:11" ht="15.75" x14ac:dyDescent="0.25">
      <c r="A22" s="427" t="s">
        <v>156</v>
      </c>
      <c r="B22" s="422">
        <v>32442.225879999998</v>
      </c>
      <c r="C22" s="422">
        <v>30053.669719999994</v>
      </c>
      <c r="D22" s="422">
        <v>28948.665250000002</v>
      </c>
      <c r="E22" s="422">
        <v>27199</v>
      </c>
      <c r="F22" s="422">
        <v>28145</v>
      </c>
      <c r="G22" s="422">
        <v>30868.659169999999</v>
      </c>
      <c r="H22" s="422">
        <v>14097.31515</v>
      </c>
      <c r="I22" s="422">
        <v>14946.0128</v>
      </c>
      <c r="J22" s="422">
        <v>18820.571350000002</v>
      </c>
      <c r="K22" s="422">
        <v>26600.275269999998</v>
      </c>
    </row>
    <row r="23" spans="1:11" ht="15.75" x14ac:dyDescent="0.25">
      <c r="A23" s="421"/>
      <c r="B23" s="422"/>
      <c r="C23" s="422"/>
      <c r="D23" s="422"/>
      <c r="E23" s="422"/>
      <c r="F23" s="422"/>
      <c r="G23" s="422"/>
      <c r="H23" s="422"/>
      <c r="I23" s="422"/>
      <c r="J23" s="422"/>
    </row>
    <row r="24" spans="1:11" ht="15.75" x14ac:dyDescent="0.25">
      <c r="A24" s="420" t="s">
        <v>157</v>
      </c>
      <c r="B24" s="419">
        <v>509664.24239000003</v>
      </c>
      <c r="C24" s="419">
        <v>599477.21435999998</v>
      </c>
      <c r="D24" s="419">
        <v>411088.63954999996</v>
      </c>
      <c r="E24" s="419">
        <v>297644</v>
      </c>
      <c r="F24" s="419">
        <v>300581</v>
      </c>
      <c r="G24" s="426">
        <v>258446.93119999999</v>
      </c>
      <c r="H24" s="426">
        <v>98272</v>
      </c>
      <c r="I24" s="426">
        <v>35673.066699999996</v>
      </c>
      <c r="J24" s="426">
        <v>25340.797169999998</v>
      </c>
      <c r="K24" s="426">
        <v>56492.894770000014</v>
      </c>
    </row>
    <row r="25" spans="1:11" s="134" customFormat="1" ht="15.75" x14ac:dyDescent="0.25">
      <c r="A25" s="427" t="s">
        <v>158</v>
      </c>
      <c r="B25" s="422">
        <v>1.0251899999999998</v>
      </c>
      <c r="C25" s="422">
        <v>-15.381920000000001</v>
      </c>
      <c r="D25" s="422">
        <v>142.46019999999999</v>
      </c>
      <c r="E25" s="422">
        <v>0</v>
      </c>
      <c r="F25" s="422">
        <v>0</v>
      </c>
      <c r="G25" s="422">
        <v>0</v>
      </c>
      <c r="H25" s="422">
        <v>0</v>
      </c>
      <c r="I25" s="422">
        <v>0</v>
      </c>
      <c r="J25" s="422">
        <v>0</v>
      </c>
      <c r="K25" s="422">
        <v>0</v>
      </c>
    </row>
    <row r="26" spans="1:11" ht="15.75" x14ac:dyDescent="0.25">
      <c r="A26" s="427" t="s">
        <v>159</v>
      </c>
      <c r="B26" s="422">
        <v>30041.23479000001</v>
      </c>
      <c r="C26" s="422">
        <v>29592.950879999997</v>
      </c>
      <c r="D26" s="422">
        <v>29545.693009999992</v>
      </c>
      <c r="E26" s="422">
        <v>29763</v>
      </c>
      <c r="F26" s="422">
        <v>29085</v>
      </c>
      <c r="G26" s="422">
        <v>247.86518000000024</v>
      </c>
      <c r="H26" s="422">
        <v>0</v>
      </c>
      <c r="I26" s="422">
        <v>0</v>
      </c>
      <c r="J26" s="422">
        <v>0</v>
      </c>
      <c r="K26" s="422">
        <v>0</v>
      </c>
    </row>
    <row r="27" spans="1:11" ht="15.75" x14ac:dyDescent="0.25">
      <c r="A27" s="427" t="s">
        <v>160</v>
      </c>
      <c r="B27" s="422">
        <v>-48422.769140000004</v>
      </c>
      <c r="C27" s="422">
        <v>41137.469309999993</v>
      </c>
      <c r="D27" s="422">
        <v>158892.10540999996</v>
      </c>
      <c r="E27" s="422">
        <v>42057</v>
      </c>
      <c r="F27" s="422">
        <v>47228</v>
      </c>
      <c r="G27" s="422">
        <v>35720.854219999994</v>
      </c>
      <c r="H27" s="422">
        <v>77440.238519999999</v>
      </c>
      <c r="I27" s="422">
        <v>18941.022500000003</v>
      </c>
      <c r="J27" s="422">
        <v>14929.481069999998</v>
      </c>
      <c r="K27" s="422">
        <v>47962.547090000007</v>
      </c>
    </row>
    <row r="28" spans="1:11" ht="15.75" x14ac:dyDescent="0.25">
      <c r="A28" s="427" t="s">
        <v>161</v>
      </c>
      <c r="B28" s="422">
        <v>23637.876440000004</v>
      </c>
      <c r="C28" s="422">
        <v>27482.027269999999</v>
      </c>
      <c r="D28" s="422">
        <v>19745.93318</v>
      </c>
      <c r="E28" s="422">
        <v>22099</v>
      </c>
      <c r="F28" s="422">
        <v>21737</v>
      </c>
      <c r="G28" s="422">
        <v>16000.195670000001</v>
      </c>
      <c r="H28" s="422">
        <v>18729</v>
      </c>
      <c r="I28" s="422">
        <v>13458.047640000001</v>
      </c>
      <c r="J28" s="422">
        <v>7196.0245000000004</v>
      </c>
      <c r="K28" s="422">
        <v>3906.1677400000012</v>
      </c>
    </row>
    <row r="29" spans="1:11" ht="15.75" x14ac:dyDescent="0.25">
      <c r="A29" s="427" t="s">
        <v>162</v>
      </c>
      <c r="B29" s="422">
        <v>1110.9078199999999</v>
      </c>
      <c r="C29" s="422">
        <v>903.05278999999996</v>
      </c>
      <c r="D29" s="422">
        <v>1394.0405200000002</v>
      </c>
      <c r="E29" s="422">
        <v>1655</v>
      </c>
      <c r="F29" s="422">
        <v>1681</v>
      </c>
      <c r="G29" s="422">
        <v>1158.89401</v>
      </c>
      <c r="H29" s="422">
        <v>1069.7229</v>
      </c>
      <c r="I29" s="422">
        <v>532.57299999999998</v>
      </c>
      <c r="J29" s="422">
        <v>415.41333000000003</v>
      </c>
      <c r="K29" s="422">
        <v>479.15325999999993</v>
      </c>
    </row>
    <row r="30" spans="1:11" ht="15.75" x14ac:dyDescent="0.25">
      <c r="A30" s="427" t="s">
        <v>163</v>
      </c>
      <c r="B30" s="422">
        <v>681.73385999999994</v>
      </c>
      <c r="C30" s="422">
        <v>111.65183999999999</v>
      </c>
      <c r="D30" s="422">
        <v>0</v>
      </c>
      <c r="E30" s="422">
        <v>0</v>
      </c>
      <c r="F30" s="422">
        <v>0</v>
      </c>
      <c r="G30" s="422">
        <v>0</v>
      </c>
      <c r="H30" s="422">
        <v>37.300290000000004</v>
      </c>
      <c r="I30" s="422">
        <v>42.834650000000003</v>
      </c>
      <c r="J30" s="422">
        <v>3.2186300000000001</v>
      </c>
      <c r="K30" s="422">
        <v>0</v>
      </c>
    </row>
    <row r="31" spans="1:11" ht="15.75" x14ac:dyDescent="0.25">
      <c r="A31" s="427" t="s">
        <v>233</v>
      </c>
      <c r="B31" s="422">
        <v>2614.2334300000002</v>
      </c>
      <c r="C31" s="422">
        <v>265.44418999999971</v>
      </c>
      <c r="D31" s="422">
        <v>1368.4072299999998</v>
      </c>
      <c r="E31" s="422">
        <v>2070</v>
      </c>
      <c r="F31" s="422">
        <v>848</v>
      </c>
      <c r="G31" s="422">
        <v>5319.12212</v>
      </c>
      <c r="H31" s="422">
        <v>995.30079000000001</v>
      </c>
      <c r="I31" s="422">
        <v>2698.5889099999999</v>
      </c>
      <c r="J31" s="422">
        <v>2796.6596400000003</v>
      </c>
      <c r="K31" s="422">
        <v>4145.0266800000009</v>
      </c>
    </row>
    <row r="32" spans="1:11" ht="15.75" x14ac:dyDescent="0.25">
      <c r="A32" s="427" t="s">
        <v>365</v>
      </c>
      <c r="B32" s="425">
        <v>500000</v>
      </c>
      <c r="C32" s="425">
        <v>500000</v>
      </c>
      <c r="D32" s="425">
        <v>200000</v>
      </c>
      <c r="E32" s="425">
        <v>200000</v>
      </c>
      <c r="F32" s="425">
        <v>200000</v>
      </c>
      <c r="G32" s="422">
        <v>200000</v>
      </c>
      <c r="H32" s="422">
        <v>0</v>
      </c>
      <c r="I32" s="422">
        <v>0</v>
      </c>
      <c r="J32" s="422">
        <v>0</v>
      </c>
      <c r="K32" s="422">
        <v>0</v>
      </c>
    </row>
    <row r="33" spans="1:11" ht="15.75" x14ac:dyDescent="0.25">
      <c r="A33" s="427" t="s">
        <v>164</v>
      </c>
      <c r="B33" s="422">
        <v>0</v>
      </c>
      <c r="C33" s="422">
        <v>0</v>
      </c>
      <c r="D33" s="422">
        <v>0</v>
      </c>
      <c r="E33" s="422">
        <v>0</v>
      </c>
      <c r="F33" s="422">
        <v>0</v>
      </c>
      <c r="G33" s="422">
        <v>0</v>
      </c>
      <c r="H33" s="422">
        <v>0</v>
      </c>
      <c r="I33" s="422">
        <v>0</v>
      </c>
      <c r="J33" s="422">
        <v>0</v>
      </c>
      <c r="K33" s="61">
        <v>0</v>
      </c>
    </row>
    <row r="35" spans="1:11" x14ac:dyDescent="0.25">
      <c r="B35" s="142"/>
      <c r="C35" s="142"/>
      <c r="D35" s="142"/>
      <c r="E35" s="142"/>
      <c r="F35" s="142"/>
      <c r="G35" s="142"/>
      <c r="H35" s="142"/>
      <c r="I35" s="142"/>
      <c r="J35" s="142"/>
    </row>
    <row r="36" spans="1:11" x14ac:dyDescent="0.25">
      <c r="B36" s="142"/>
      <c r="C36" s="142"/>
      <c r="D36" s="142"/>
      <c r="E36" s="142"/>
      <c r="F36" s="142"/>
      <c r="G36" s="142"/>
      <c r="H36" s="142"/>
      <c r="I36" s="142"/>
      <c r="J36" s="142"/>
    </row>
    <row r="37" spans="1:11" x14ac:dyDescent="0.25">
      <c r="B37" s="142"/>
      <c r="C37" s="142"/>
      <c r="D37" s="142"/>
      <c r="E37" s="142"/>
      <c r="F37" s="142"/>
      <c r="G37" s="142"/>
      <c r="H37" s="142"/>
      <c r="I37" s="142"/>
      <c r="J37" s="142"/>
    </row>
    <row r="45" spans="1:11" x14ac:dyDescent="0.25">
      <c r="B45" s="142"/>
      <c r="C45" s="142"/>
      <c r="D45" s="142"/>
      <c r="E45" s="142"/>
      <c r="F45" s="142"/>
      <c r="G45" s="142"/>
      <c r="H45" s="142"/>
      <c r="I45" s="142"/>
      <c r="J45" s="142"/>
    </row>
    <row r="46" spans="1:11" x14ac:dyDescent="0.25">
      <c r="B46" s="142"/>
      <c r="C46" s="142"/>
      <c r="D46" s="142"/>
      <c r="E46" s="142"/>
      <c r="F46" s="142"/>
      <c r="G46" s="142"/>
      <c r="H46" s="142"/>
      <c r="I46" s="142"/>
      <c r="J46" s="142"/>
    </row>
    <row r="47" spans="1:11" x14ac:dyDescent="0.25">
      <c r="B47" s="142"/>
      <c r="C47" s="142"/>
      <c r="D47" s="142"/>
      <c r="E47" s="142"/>
      <c r="F47" s="142"/>
      <c r="G47" s="142"/>
      <c r="H47" s="142"/>
      <c r="I47" s="142"/>
      <c r="J47" s="142"/>
    </row>
    <row r="48" spans="1:11" x14ac:dyDescent="0.25">
      <c r="B48" s="142"/>
      <c r="C48" s="142"/>
      <c r="D48" s="142"/>
      <c r="E48" s="142"/>
      <c r="F48" s="142"/>
      <c r="G48" s="142"/>
      <c r="H48" s="142"/>
      <c r="I48" s="142"/>
      <c r="J48" s="142"/>
    </row>
    <row r="49" spans="2:10" x14ac:dyDescent="0.25">
      <c r="B49" s="142"/>
      <c r="C49" s="142"/>
      <c r="D49" s="142"/>
      <c r="E49" s="142"/>
      <c r="F49" s="142"/>
      <c r="G49" s="142"/>
      <c r="H49" s="142"/>
      <c r="I49" s="142"/>
      <c r="J49" s="142"/>
    </row>
  </sheetData>
  <mergeCells count="1">
    <mergeCell ref="A1:K1"/>
  </mergeCells>
  <phoneticPr fontId="0" type="noConversion"/>
  <printOptions verticalCentered="1"/>
  <pageMargins left="0.25" right="0.5" top="1" bottom="0.5" header="0.25" footer="0.25"/>
  <pageSetup scale="84" orientation="landscape" r:id="rId1"/>
  <headerFooter scaleWithDoc="0">
    <oddHeader>&amp;R&amp;"Times New Roman,Bold Italic"Pennsylvania Department of Revenue</oddHeader>
  </headerFooter>
  <colBreaks count="1" manualBreakCount="1">
    <brk id="1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K61"/>
  <sheetViews>
    <sheetView zoomScale="85" zoomScaleNormal="85" zoomScaleSheetLayoutView="100" workbookViewId="0">
      <selection sqref="A1:K1"/>
    </sheetView>
  </sheetViews>
  <sheetFormatPr defaultColWidth="9.33203125" defaultRowHeight="15" x14ac:dyDescent="0.25"/>
  <cols>
    <col min="1" max="1" width="32.6640625" style="61" bestFit="1" customWidth="1"/>
    <col min="2" max="9" width="12" style="61" customWidth="1"/>
    <col min="10" max="11" width="12.83203125" style="61" customWidth="1"/>
    <col min="12" max="12" width="8.1640625" style="61" bestFit="1" customWidth="1"/>
    <col min="13" max="13" width="8.83203125" style="61" bestFit="1" customWidth="1"/>
    <col min="14" max="16384" width="9.33203125" style="61"/>
  </cols>
  <sheetData>
    <row r="1" spans="1:11" ht="18.75" customHeight="1" x14ac:dyDescent="0.3">
      <c r="A1" s="536" t="s">
        <v>235</v>
      </c>
      <c r="B1" s="536"/>
      <c r="C1" s="536"/>
      <c r="D1" s="536"/>
      <c r="E1" s="536"/>
      <c r="F1" s="536"/>
      <c r="G1" s="536"/>
      <c r="H1" s="536"/>
      <c r="I1" s="536"/>
      <c r="J1" s="536"/>
      <c r="K1" s="536"/>
    </row>
    <row r="2" spans="1:11" s="82" customFormat="1" ht="15.75" x14ac:dyDescent="0.25">
      <c r="A2" s="287"/>
      <c r="B2" s="287"/>
      <c r="C2" s="287"/>
      <c r="D2" s="439"/>
      <c r="E2" s="287"/>
      <c r="F2" s="287"/>
      <c r="G2" s="287"/>
      <c r="H2" s="287"/>
      <c r="I2" s="287"/>
      <c r="J2" s="287"/>
    </row>
    <row r="3" spans="1:11" s="82" customFormat="1" ht="15.75" x14ac:dyDescent="0.25">
      <c r="A3" s="440"/>
      <c r="B3" s="440"/>
      <c r="C3" s="440"/>
      <c r="D3" s="440"/>
      <c r="E3" s="440"/>
      <c r="F3" s="440"/>
      <c r="G3" s="440"/>
      <c r="H3" s="440"/>
      <c r="I3" s="440"/>
      <c r="J3" s="287"/>
    </row>
    <row r="4" spans="1:11" s="82" customFormat="1" ht="15.75" x14ac:dyDescent="0.25">
      <c r="A4" s="440"/>
      <c r="B4" s="446">
        <f>'Page 22'!B4</f>
        <v>2009</v>
      </c>
      <c r="C4" s="446">
        <f>'Page 22'!C4</f>
        <v>2010</v>
      </c>
      <c r="D4" s="446">
        <v>2011</v>
      </c>
      <c r="E4" s="446">
        <f>'Page 22'!E4</f>
        <v>2012</v>
      </c>
      <c r="F4" s="446">
        <f>'Page 22'!F4</f>
        <v>2013</v>
      </c>
      <c r="G4" s="446">
        <f>'Page 22'!G4</f>
        <v>2014</v>
      </c>
      <c r="H4" s="446">
        <f>'Page 22'!H4</f>
        <v>2015</v>
      </c>
      <c r="I4" s="446">
        <f>'Page 22'!I4</f>
        <v>2016</v>
      </c>
      <c r="J4" s="446">
        <v>2017</v>
      </c>
      <c r="K4" s="446">
        <v>2018</v>
      </c>
    </row>
    <row r="5" spans="1:11" s="82" customFormat="1" ht="15.75" x14ac:dyDescent="0.25">
      <c r="A5" s="440"/>
      <c r="B5" s="447"/>
      <c r="C5" s="447"/>
      <c r="D5" s="447"/>
      <c r="E5" s="447"/>
      <c r="F5" s="447"/>
      <c r="G5" s="447"/>
      <c r="H5" s="447"/>
      <c r="I5" s="447"/>
      <c r="J5" s="447"/>
    </row>
    <row r="6" spans="1:11" s="132" customFormat="1" ht="15.75" x14ac:dyDescent="0.25">
      <c r="A6" s="413" t="s">
        <v>144</v>
      </c>
      <c r="B6" s="445">
        <v>1</v>
      </c>
      <c r="C6" s="445">
        <v>1</v>
      </c>
      <c r="D6" s="445">
        <v>0.99999999999999989</v>
      </c>
      <c r="E6" s="445">
        <v>0.99999999999999989</v>
      </c>
      <c r="F6" s="445">
        <v>1</v>
      </c>
      <c r="G6" s="445">
        <v>1</v>
      </c>
      <c r="H6" s="445">
        <v>1.0000001446022204</v>
      </c>
      <c r="I6" s="445">
        <v>1</v>
      </c>
      <c r="J6" s="445">
        <v>0.99999999999999989</v>
      </c>
      <c r="K6" s="445">
        <v>0.99999999999999989</v>
      </c>
    </row>
    <row r="7" spans="1:11" s="82" customFormat="1" ht="15.75" x14ac:dyDescent="0.25">
      <c r="A7" s="132"/>
      <c r="B7" s="441"/>
      <c r="C7" s="441"/>
      <c r="D7" s="441"/>
      <c r="E7" s="441"/>
    </row>
    <row r="8" spans="1:11" s="82" customFormat="1" ht="15.75" x14ac:dyDescent="0.25">
      <c r="A8" s="413" t="s">
        <v>145</v>
      </c>
      <c r="B8" s="445">
        <v>0.45496668371647947</v>
      </c>
      <c r="C8" s="445">
        <v>0.44827488161638629</v>
      </c>
      <c r="D8" s="445">
        <v>0.48334075589406317</v>
      </c>
      <c r="E8" s="445">
        <v>0.50699088523598768</v>
      </c>
      <c r="F8" s="445">
        <v>0.50621689327918307</v>
      </c>
      <c r="G8" s="445">
        <v>0.52903821319344257</v>
      </c>
      <c r="H8" s="445">
        <v>0.59828641743528366</v>
      </c>
      <c r="I8" s="445">
        <v>0.62433373750319843</v>
      </c>
      <c r="J8" s="445">
        <v>0.62810993585283481</v>
      </c>
      <c r="K8" s="445">
        <v>0.62621943442268224</v>
      </c>
    </row>
    <row r="9" spans="1:11" s="82" customFormat="1" ht="15.75" x14ac:dyDescent="0.25">
      <c r="A9" s="414" t="s">
        <v>146</v>
      </c>
      <c r="B9" s="442">
        <v>0.20356792479091634</v>
      </c>
      <c r="C9" s="442">
        <v>0.20782680857825481</v>
      </c>
      <c r="D9" s="442">
        <v>0.22529572724059277</v>
      </c>
      <c r="E9" s="442">
        <v>0.23253852701602798</v>
      </c>
      <c r="F9" s="442">
        <v>0.23852648682518576</v>
      </c>
      <c r="G9" s="442">
        <v>0.13116363707151305</v>
      </c>
      <c r="H9" s="442">
        <v>1.736310305650871E-3</v>
      </c>
      <c r="I9" s="442">
        <v>-3.1933895048725087E-4</v>
      </c>
      <c r="J9" s="442">
        <v>2.1841262735065535E-5</v>
      </c>
      <c r="K9" s="442">
        <v>2.8054513023490295E-6</v>
      </c>
    </row>
    <row r="10" spans="1:11" s="82" customFormat="1" ht="15.75" x14ac:dyDescent="0.25">
      <c r="A10" s="414" t="s">
        <v>147</v>
      </c>
      <c r="B10" s="442">
        <v>5.8522334955102798E-2</v>
      </c>
      <c r="C10" s="442">
        <v>5.5028028098991259E-2</v>
      </c>
      <c r="D10" s="442">
        <v>6.0274323712915946E-2</v>
      </c>
      <c r="E10" s="442">
        <v>6.4476030510952839E-2</v>
      </c>
      <c r="F10" s="442">
        <v>6.2901062353517181E-2</v>
      </c>
      <c r="G10" s="442">
        <v>3.8851444500600442E-2</v>
      </c>
      <c r="H10" s="442">
        <v>1.3035490208917527E-6</v>
      </c>
      <c r="I10" s="442">
        <v>1.8312773670914501E-5</v>
      </c>
      <c r="J10" s="442">
        <v>0</v>
      </c>
      <c r="K10" s="442">
        <v>0</v>
      </c>
    </row>
    <row r="11" spans="1:11" s="82" customFormat="1" ht="15.75" x14ac:dyDescent="0.25">
      <c r="A11" s="414" t="s">
        <v>148</v>
      </c>
      <c r="B11" s="442">
        <v>1.5539621925951172E-2</v>
      </c>
      <c r="C11" s="442">
        <v>1.5579550092721609E-2</v>
      </c>
      <c r="D11" s="442">
        <v>1.7102993083497196E-2</v>
      </c>
      <c r="E11" s="442">
        <v>2.0174259541921494E-2</v>
      </c>
      <c r="F11" s="442">
        <v>2.0017473437023408E-2</v>
      </c>
      <c r="G11" s="442">
        <v>1.4625671909444598E-2</v>
      </c>
      <c r="H11" s="442">
        <v>2.7517333059162347E-2</v>
      </c>
      <c r="I11" s="442">
        <v>3.5847494507205251E-2</v>
      </c>
      <c r="J11" s="442">
        <v>3.6218831724056086E-2</v>
      </c>
      <c r="K11" s="442">
        <v>4.5672198318222453E-2</v>
      </c>
    </row>
    <row r="12" spans="1:11" s="82" customFormat="1" ht="15.75" x14ac:dyDescent="0.25">
      <c r="A12" s="414" t="s">
        <v>149</v>
      </c>
      <c r="B12" s="442">
        <v>2.2494437001018396E-4</v>
      </c>
      <c r="C12" s="442">
        <v>2.1719866525767603E-4</v>
      </c>
      <c r="D12" s="442">
        <v>2.195681864990858E-4</v>
      </c>
      <c r="E12" s="442">
        <v>1.2136450150462987E-4</v>
      </c>
      <c r="F12" s="442">
        <v>5.6244436084344307E-4</v>
      </c>
      <c r="G12" s="442">
        <v>7.8119905234781543E-4</v>
      </c>
      <c r="H12" s="442">
        <v>1.3894798103318809E-3</v>
      </c>
      <c r="I12" s="442">
        <v>3.5529935595515496E-3</v>
      </c>
      <c r="J12" s="442">
        <v>4.018396168356214E-3</v>
      </c>
      <c r="K12" s="442">
        <v>4.8252523597544584E-3</v>
      </c>
    </row>
    <row r="13" spans="1:11" s="82" customFormat="1" ht="15.75" x14ac:dyDescent="0.25">
      <c r="A13" s="414" t="s">
        <v>150</v>
      </c>
      <c r="B13" s="442">
        <v>0.17711185767449894</v>
      </c>
      <c r="C13" s="442">
        <v>0.16962329618116101</v>
      </c>
      <c r="D13" s="442">
        <v>0.18044814367055817</v>
      </c>
      <c r="E13" s="442">
        <v>0.18968070366558074</v>
      </c>
      <c r="F13" s="442">
        <v>0.18420942630261328</v>
      </c>
      <c r="G13" s="442">
        <v>0.21828259451341081</v>
      </c>
      <c r="H13" s="442">
        <v>0.28621228559426753</v>
      </c>
      <c r="I13" s="442">
        <v>0.31490351618183388</v>
      </c>
      <c r="J13" s="442">
        <v>0.32770676441538188</v>
      </c>
      <c r="K13" s="442">
        <v>0.34539087620056491</v>
      </c>
    </row>
    <row r="14" spans="1:11" s="82" customFormat="1" ht="15.75" x14ac:dyDescent="0.25">
      <c r="A14" s="414" t="s">
        <v>425</v>
      </c>
      <c r="B14" s="349" t="s">
        <v>494</v>
      </c>
      <c r="C14" s="349" t="s">
        <v>494</v>
      </c>
      <c r="D14" s="349" t="s">
        <v>494</v>
      </c>
      <c r="E14" s="349" t="s">
        <v>494</v>
      </c>
      <c r="F14" s="349" t="s">
        <v>494</v>
      </c>
      <c r="G14" s="444">
        <v>2.5571778166151721E-2</v>
      </c>
      <c r="H14" s="442">
        <v>6.0204288283134386E-2</v>
      </c>
      <c r="I14" s="442">
        <v>5.6547985167579126E-2</v>
      </c>
      <c r="J14" s="442">
        <v>5.3133237484040245E-2</v>
      </c>
      <c r="K14" s="442">
        <v>5.0717699634607157E-2</v>
      </c>
    </row>
    <row r="15" spans="1:11" s="82" customFormat="1" ht="15.75" x14ac:dyDescent="0.25">
      <c r="A15" s="414" t="s">
        <v>426</v>
      </c>
      <c r="B15" s="349" t="s">
        <v>494</v>
      </c>
      <c r="C15" s="349" t="s">
        <v>494</v>
      </c>
      <c r="D15" s="349" t="s">
        <v>494</v>
      </c>
      <c r="E15" s="349" t="s">
        <v>494</v>
      </c>
      <c r="F15" s="349" t="s">
        <v>494</v>
      </c>
      <c r="G15" s="444">
        <v>9.9761887979974109E-2</v>
      </c>
      <c r="H15" s="442">
        <v>0.22122541683371569</v>
      </c>
      <c r="I15" s="442">
        <v>0.21378277426384495</v>
      </c>
      <c r="J15" s="442">
        <v>0.20701086479826539</v>
      </c>
      <c r="K15" s="442">
        <v>0.17961060245823096</v>
      </c>
    </row>
    <row r="16" spans="1:11" s="82" customFormat="1" ht="15.75" x14ac:dyDescent="0.25">
      <c r="A16" s="132"/>
      <c r="B16" s="441"/>
      <c r="C16" s="441"/>
      <c r="D16" s="441"/>
      <c r="E16" s="441"/>
      <c r="F16" s="441"/>
      <c r="G16" s="441"/>
      <c r="H16" s="441"/>
      <c r="I16" s="441"/>
    </row>
    <row r="17" spans="1:11" s="82" customFormat="1" ht="15.75" x14ac:dyDescent="0.25">
      <c r="A17" s="413" t="s">
        <v>151</v>
      </c>
      <c r="B17" s="445">
        <v>0.34569216437113692</v>
      </c>
      <c r="C17" s="445">
        <v>0.32474204125741102</v>
      </c>
      <c r="D17" s="445">
        <v>0.35361133213113904</v>
      </c>
      <c r="E17" s="445">
        <v>0.36972100662119983</v>
      </c>
      <c r="F17" s="445">
        <v>0.36938274731928422</v>
      </c>
      <c r="G17" s="445">
        <v>0.36533379571865404</v>
      </c>
      <c r="H17" s="445">
        <v>0.36408337628551152</v>
      </c>
      <c r="I17" s="445">
        <v>0.36224296563182501</v>
      </c>
      <c r="J17" s="445">
        <v>0.36270372035250148</v>
      </c>
      <c r="K17" s="445">
        <v>0.35462063579063602</v>
      </c>
    </row>
    <row r="18" spans="1:11" s="132" customFormat="1" ht="15.75" x14ac:dyDescent="0.25">
      <c r="A18" s="414" t="s">
        <v>152</v>
      </c>
      <c r="B18" s="442">
        <v>7.48657334181354E-3</v>
      </c>
      <c r="C18" s="442">
        <v>6.9838363458680766E-3</v>
      </c>
      <c r="D18" s="442">
        <v>9.2750302963643047E-3</v>
      </c>
      <c r="E18" s="442">
        <v>1.1907390186872337E-2</v>
      </c>
      <c r="F18" s="442">
        <v>1.1584946687806959E-2</v>
      </c>
      <c r="G18" s="442">
        <v>1.0979131562108373E-2</v>
      </c>
      <c r="H18" s="442">
        <v>1.3989482889011676E-2</v>
      </c>
      <c r="I18" s="442">
        <v>1.2568328035916992E-2</v>
      </c>
      <c r="J18" s="442">
        <v>1.1745199194652679E-2</v>
      </c>
      <c r="K18" s="442">
        <v>1.2624635205444833E-2</v>
      </c>
    </row>
    <row r="19" spans="1:11" s="82" customFormat="1" ht="15.75" x14ac:dyDescent="0.25">
      <c r="A19" s="414" t="s">
        <v>153</v>
      </c>
      <c r="B19" s="442">
        <v>4.1588514532275543E-2</v>
      </c>
      <c r="C19" s="442">
        <v>3.0467181190166882E-2</v>
      </c>
      <c r="D19" s="442">
        <v>3.3867644320793387E-2</v>
      </c>
      <c r="E19" s="442">
        <v>3.7933655453221853E-2</v>
      </c>
      <c r="F19" s="442">
        <v>3.6003474821820196E-2</v>
      </c>
      <c r="G19" s="442">
        <v>3.9102381557671269E-2</v>
      </c>
      <c r="H19" s="442">
        <v>3.6812438138256465E-2</v>
      </c>
      <c r="I19" s="442">
        <v>4.6114063041466216E-2</v>
      </c>
      <c r="J19" s="442">
        <v>4.423304327711973E-2</v>
      </c>
      <c r="K19" s="442">
        <v>4.7019630268678891E-2</v>
      </c>
    </row>
    <row r="20" spans="1:11" s="82" customFormat="1" ht="15.75" x14ac:dyDescent="0.25">
      <c r="A20" s="414" t="s">
        <v>154</v>
      </c>
      <c r="B20" s="442">
        <v>2.3999618200422467E-2</v>
      </c>
      <c r="C20" s="442">
        <v>2.291734222544561E-2</v>
      </c>
      <c r="D20" s="442">
        <v>2.4383365382221099E-2</v>
      </c>
      <c r="E20" s="442">
        <v>2.5627377843315528E-2</v>
      </c>
      <c r="F20" s="442">
        <v>2.5435811606384966E-2</v>
      </c>
      <c r="G20" s="442">
        <v>2.2258583592502917E-2</v>
      </c>
      <c r="H20" s="442">
        <v>2.9184655174460436E-2</v>
      </c>
      <c r="I20" s="442">
        <v>2.6860375892587385E-2</v>
      </c>
      <c r="J20" s="442">
        <v>2.5252011397509912E-2</v>
      </c>
      <c r="K20" s="442">
        <v>2.2916370643870285E-2</v>
      </c>
    </row>
    <row r="21" spans="1:11" s="82" customFormat="1" ht="15.75" x14ac:dyDescent="0.25">
      <c r="A21" s="414" t="s">
        <v>155</v>
      </c>
      <c r="B21" s="442">
        <v>0.25992857385145712</v>
      </c>
      <c r="C21" s="442">
        <v>0.25299430915521026</v>
      </c>
      <c r="D21" s="442">
        <v>0.27460353620526068</v>
      </c>
      <c r="E21" s="442">
        <v>0.28298639516364532</v>
      </c>
      <c r="F21" s="442">
        <v>0.28471024596490663</v>
      </c>
      <c r="G21" s="442">
        <v>0.28037799947929887</v>
      </c>
      <c r="H21" s="442">
        <v>0.27869865091025914</v>
      </c>
      <c r="I21" s="442">
        <v>0.27107621437002621</v>
      </c>
      <c r="J21" s="442">
        <v>0.27465078297909573</v>
      </c>
      <c r="K21" s="442">
        <v>0.26303834467417569</v>
      </c>
    </row>
    <row r="22" spans="1:11" s="82" customFormat="1" ht="15.75" x14ac:dyDescent="0.25">
      <c r="A22" s="414" t="s">
        <v>156</v>
      </c>
      <c r="B22" s="442">
        <v>1.2688884445168263E-2</v>
      </c>
      <c r="C22" s="442">
        <v>1.1379372340720204E-2</v>
      </c>
      <c r="D22" s="442">
        <v>1.1481755926499642E-2</v>
      </c>
      <c r="E22" s="442">
        <v>1.1266187974144805E-2</v>
      </c>
      <c r="F22" s="442">
        <v>1.1648268238365492E-2</v>
      </c>
      <c r="G22" s="442">
        <v>1.2616108229898329E-2</v>
      </c>
      <c r="H22" s="442">
        <v>5.398149173523813E-3</v>
      </c>
      <c r="I22" s="442">
        <v>5.6239842918282389E-3</v>
      </c>
      <c r="J22" s="442">
        <v>6.8226835041234534E-3</v>
      </c>
      <c r="K22" s="442">
        <v>9.0216549984663864E-3</v>
      </c>
    </row>
    <row r="23" spans="1:11" s="82" customFormat="1" ht="15.75" x14ac:dyDescent="0.25">
      <c r="A23" s="132"/>
      <c r="B23" s="441"/>
      <c r="C23" s="441"/>
      <c r="D23" s="441"/>
      <c r="E23" s="441"/>
      <c r="F23" s="441"/>
      <c r="G23" s="441"/>
      <c r="H23" s="441"/>
      <c r="I23" s="441"/>
    </row>
    <row r="24" spans="1:11" s="82" customFormat="1" ht="15.75" x14ac:dyDescent="0.25">
      <c r="A24" s="413" t="s">
        <v>157</v>
      </c>
      <c r="B24" s="445">
        <v>0.1993411519123835</v>
      </c>
      <c r="C24" s="445">
        <v>0.22698307712620266</v>
      </c>
      <c r="D24" s="445">
        <v>0.16304791197479776</v>
      </c>
      <c r="E24" s="445">
        <v>0.12328810814281246</v>
      </c>
      <c r="F24" s="445">
        <v>0.12440035940153271</v>
      </c>
      <c r="G24" s="445">
        <v>0.10562799108790338</v>
      </c>
      <c r="H24" s="445">
        <v>3.7630350881425259E-2</v>
      </c>
      <c r="I24" s="445">
        <v>1.3423296864976657E-2</v>
      </c>
      <c r="J24" s="445">
        <v>9.1863437946636661E-3</v>
      </c>
      <c r="K24" s="445">
        <v>1.9159929786681722E-2</v>
      </c>
    </row>
    <row r="25" spans="1:11" s="132" customFormat="1" ht="15.75" x14ac:dyDescent="0.25">
      <c r="A25" s="414" t="s">
        <v>158</v>
      </c>
      <c r="B25" s="442">
        <v>4.0097487430298508E-7</v>
      </c>
      <c r="C25" s="442">
        <v>-5.8241338454148341E-6</v>
      </c>
      <c r="D25" s="442">
        <v>5.6503235348314511E-5</v>
      </c>
      <c r="E25" s="442">
        <v>0</v>
      </c>
      <c r="F25" s="442">
        <v>0</v>
      </c>
      <c r="G25" s="442">
        <v>0</v>
      </c>
      <c r="H25" s="442">
        <v>0</v>
      </c>
      <c r="I25" s="442">
        <v>0</v>
      </c>
      <c r="J25" s="442">
        <v>0</v>
      </c>
      <c r="K25" s="442">
        <v>0</v>
      </c>
    </row>
    <row r="26" spans="1:11" s="82" customFormat="1" ht="15.75" x14ac:dyDescent="0.25">
      <c r="A26" s="414" t="s">
        <v>159</v>
      </c>
      <c r="B26" s="442">
        <v>1.1749802811017196E-2</v>
      </c>
      <c r="C26" s="442">
        <v>1.1204928045777553E-2</v>
      </c>
      <c r="D26" s="442">
        <v>1.1718551887987528E-2</v>
      </c>
      <c r="E26" s="442">
        <v>1.2328230915639246E-2</v>
      </c>
      <c r="F26" s="442">
        <v>1.2037302601274129E-2</v>
      </c>
      <c r="G26" s="442">
        <v>1.0130319947107809E-4</v>
      </c>
      <c r="H26" s="442">
        <v>0</v>
      </c>
      <c r="I26" s="442">
        <v>0</v>
      </c>
      <c r="J26" s="442">
        <v>0</v>
      </c>
      <c r="K26" s="442">
        <v>0</v>
      </c>
    </row>
    <row r="27" spans="1:11" s="82" customFormat="1" ht="15.75" x14ac:dyDescent="0.25">
      <c r="A27" s="414" t="s">
        <v>160</v>
      </c>
      <c r="B27" s="442">
        <v>-1.8939234453432017E-2</v>
      </c>
      <c r="C27" s="442">
        <v>1.5576087206479098E-2</v>
      </c>
      <c r="D27" s="442">
        <v>6.3020535047475901E-2</v>
      </c>
      <c r="E27" s="442">
        <v>1.7420569419045115E-2</v>
      </c>
      <c r="F27" s="442">
        <v>1.9546079671754327E-2</v>
      </c>
      <c r="G27" s="442">
        <v>1.4599214057924382E-2</v>
      </c>
      <c r="H27" s="442">
        <v>2.9653445008230871E-2</v>
      </c>
      <c r="I27" s="442">
        <v>7.127252895913835E-3</v>
      </c>
      <c r="J27" s="442">
        <v>5.4121164722989315E-3</v>
      </c>
      <c r="K27" s="442">
        <v>1.6266807328181383E-2</v>
      </c>
    </row>
    <row r="28" spans="1:11" s="82" customFormat="1" ht="15.75" x14ac:dyDescent="0.25">
      <c r="A28" s="414" t="s">
        <v>161</v>
      </c>
      <c r="B28" s="442">
        <v>9.2453052939635537E-3</v>
      </c>
      <c r="C28" s="442">
        <v>1.0405658407001233E-2</v>
      </c>
      <c r="D28" s="442">
        <v>7.8317249985724608E-3</v>
      </c>
      <c r="E28" s="442">
        <v>9.1537000639959568E-3</v>
      </c>
      <c r="F28" s="442">
        <v>8.9962127090904495E-3</v>
      </c>
      <c r="G28" s="442">
        <v>6.5393251828848586E-3</v>
      </c>
      <c r="H28" s="442">
        <v>7.1717156632429757E-3</v>
      </c>
      <c r="I28" s="442">
        <v>5.0640829456559877E-3</v>
      </c>
      <c r="J28" s="442">
        <v>2.6086454411182488E-3</v>
      </c>
      <c r="K28" s="442">
        <v>1.3248019939163269E-3</v>
      </c>
    </row>
    <row r="29" spans="1:11" s="82" customFormat="1" ht="15.75" x14ac:dyDescent="0.25">
      <c r="A29" s="414" t="s">
        <v>162</v>
      </c>
      <c r="B29" s="442">
        <v>4.3450104223285752E-4</v>
      </c>
      <c r="C29" s="442">
        <v>3.4192742638339648E-4</v>
      </c>
      <c r="D29" s="442">
        <v>5.5291091537599103E-4</v>
      </c>
      <c r="E29" s="442">
        <v>6.8552303750908682E-4</v>
      </c>
      <c r="F29" s="442">
        <v>6.9570932345682695E-4</v>
      </c>
      <c r="G29" s="442">
        <v>4.7364325663196198E-4</v>
      </c>
      <c r="H29" s="442">
        <v>4.0961869172191249E-4</v>
      </c>
      <c r="I29" s="442">
        <v>2.0040008170284991E-4</v>
      </c>
      <c r="J29" s="442">
        <v>1.5059232906784164E-4</v>
      </c>
      <c r="K29" s="442">
        <v>1.6250791990809587E-4</v>
      </c>
    </row>
    <row r="30" spans="1:11" s="82" customFormat="1" ht="15.75" x14ac:dyDescent="0.25">
      <c r="A30" s="414" t="s">
        <v>163</v>
      </c>
      <c r="B30" s="442">
        <v>2.666414506789852E-4</v>
      </c>
      <c r="C30" s="442">
        <v>4.227529854835038E-5</v>
      </c>
      <c r="D30" s="442">
        <v>0</v>
      </c>
      <c r="E30" s="442">
        <v>0</v>
      </c>
      <c r="F30" s="442">
        <v>0</v>
      </c>
      <c r="G30" s="442">
        <v>0</v>
      </c>
      <c r="H30" s="442">
        <v>1.4283040954482639E-5</v>
      </c>
      <c r="I30" s="442">
        <v>1.6118104672435481E-5</v>
      </c>
      <c r="J30" s="442">
        <v>1.1667920914035839E-6</v>
      </c>
      <c r="K30" s="442">
        <v>0</v>
      </c>
    </row>
    <row r="31" spans="1:11" s="82" customFormat="1" ht="15.75" x14ac:dyDescent="0.25">
      <c r="A31" s="414" t="s">
        <v>233</v>
      </c>
      <c r="B31" s="442">
        <v>1.0224855109715388E-3</v>
      </c>
      <c r="C31" s="442">
        <v>1.0050647065176024E-4</v>
      </c>
      <c r="D31" s="442">
        <v>5.4274411919276499E-4</v>
      </c>
      <c r="E31" s="442">
        <v>8.5742156353100282E-4</v>
      </c>
      <c r="F31" s="442">
        <v>3.5095865930481214E-4</v>
      </c>
      <c r="G31" s="442">
        <v>2.1739402409543091E-3</v>
      </c>
      <c r="H31" s="442">
        <v>3.8112094961189106E-4</v>
      </c>
      <c r="I31" s="442">
        <v>1.0154428370315518E-3</v>
      </c>
      <c r="J31" s="442">
        <v>1.0138227600872403E-3</v>
      </c>
      <c r="K31" s="442">
        <v>1.4058125446759159E-3</v>
      </c>
    </row>
    <row r="32" spans="1:11" s="82" customFormat="1" ht="15.75" x14ac:dyDescent="0.25">
      <c r="A32" s="414" t="s">
        <v>365</v>
      </c>
      <c r="B32" s="444">
        <v>0.19556124928207705</v>
      </c>
      <c r="C32" s="442">
        <v>0.18931751840520669</v>
      </c>
      <c r="D32" s="442">
        <v>7.9324941770844801E-2</v>
      </c>
      <c r="E32" s="442">
        <v>8.2842663143092063E-2</v>
      </c>
      <c r="F32" s="442">
        <v>8.2773268703965133E-2</v>
      </c>
      <c r="G32" s="442">
        <v>8.174056515003679E-2</v>
      </c>
      <c r="H32" s="442">
        <v>0</v>
      </c>
      <c r="I32" s="442">
        <v>0</v>
      </c>
      <c r="J32" s="442">
        <v>0</v>
      </c>
      <c r="K32" s="442">
        <v>0</v>
      </c>
    </row>
    <row r="33" spans="1:11" s="82" customFormat="1" ht="15.75" x14ac:dyDescent="0.25">
      <c r="A33" s="414" t="s">
        <v>164</v>
      </c>
      <c r="B33" s="442">
        <v>0</v>
      </c>
      <c r="C33" s="442">
        <v>0</v>
      </c>
      <c r="D33" s="442">
        <v>0</v>
      </c>
      <c r="E33" s="442">
        <v>0</v>
      </c>
      <c r="F33" s="442">
        <v>0</v>
      </c>
      <c r="G33" s="442">
        <v>0</v>
      </c>
      <c r="H33" s="442">
        <v>0</v>
      </c>
      <c r="I33" s="442">
        <v>0</v>
      </c>
      <c r="J33" s="442">
        <v>0</v>
      </c>
      <c r="K33" s="442">
        <v>0</v>
      </c>
    </row>
    <row r="35" spans="1:11" ht="15.75" customHeight="1" x14ac:dyDescent="0.25">
      <c r="B35" s="64"/>
      <c r="C35" s="64"/>
      <c r="D35" s="64"/>
      <c r="E35" s="64"/>
      <c r="F35" s="64"/>
      <c r="G35" s="64"/>
      <c r="H35" s="64"/>
      <c r="I35" s="64"/>
      <c r="J35" s="64"/>
    </row>
    <row r="36" spans="1:11" ht="15.75" customHeight="1" x14ac:dyDescent="0.25">
      <c r="B36" s="137"/>
      <c r="C36" s="137"/>
      <c r="D36" s="137"/>
      <c r="E36" s="137"/>
      <c r="F36" s="137"/>
      <c r="G36" s="137"/>
      <c r="H36" s="137"/>
      <c r="I36" s="137"/>
      <c r="J36" s="137"/>
    </row>
    <row r="37" spans="1:11" ht="15.75" customHeight="1" x14ac:dyDescent="0.25">
      <c r="B37" s="65"/>
      <c r="C37" s="65"/>
      <c r="D37" s="65"/>
      <c r="E37" s="65"/>
      <c r="F37" s="65"/>
    </row>
    <row r="38" spans="1:11" ht="15.75" customHeight="1" x14ac:dyDescent="0.25">
      <c r="B38" s="137"/>
      <c r="C38" s="137"/>
      <c r="D38" s="137"/>
      <c r="E38" s="137"/>
      <c r="F38" s="137"/>
      <c r="G38" s="137"/>
      <c r="H38" s="137"/>
      <c r="I38" s="137"/>
      <c r="J38" s="137"/>
    </row>
    <row r="39" spans="1:11" x14ac:dyDescent="0.25">
      <c r="B39" s="168"/>
      <c r="C39" s="168"/>
      <c r="D39" s="168"/>
      <c r="E39" s="168"/>
      <c r="F39" s="168"/>
      <c r="G39" s="168"/>
      <c r="H39" s="168"/>
      <c r="I39" s="168"/>
      <c r="J39" s="168"/>
    </row>
    <row r="40" spans="1:11" x14ac:dyDescent="0.25">
      <c r="B40" s="168"/>
      <c r="C40" s="168"/>
      <c r="D40" s="168"/>
      <c r="E40" s="168"/>
      <c r="F40" s="168"/>
      <c r="G40" s="168"/>
      <c r="H40" s="168"/>
      <c r="I40" s="168"/>
      <c r="J40" s="168"/>
    </row>
    <row r="41" spans="1:11" x14ac:dyDescent="0.25">
      <c r="B41" s="168"/>
      <c r="C41" s="168"/>
      <c r="D41" s="168"/>
      <c r="E41" s="168"/>
      <c r="F41" s="168"/>
      <c r="G41" s="168"/>
      <c r="H41" s="168"/>
      <c r="I41" s="168"/>
      <c r="J41" s="168"/>
    </row>
    <row r="42" spans="1:11" x14ac:dyDescent="0.25">
      <c r="B42" s="168"/>
      <c r="C42" s="168"/>
      <c r="D42" s="168"/>
      <c r="E42" s="168"/>
      <c r="F42" s="168"/>
      <c r="G42" s="168"/>
      <c r="H42" s="168"/>
      <c r="I42" s="168"/>
      <c r="J42" s="168"/>
    </row>
    <row r="43" spans="1:11" x14ac:dyDescent="0.25">
      <c r="B43" s="168"/>
      <c r="C43" s="168"/>
      <c r="D43" s="168"/>
      <c r="E43" s="168"/>
      <c r="F43" s="168"/>
      <c r="G43" s="168"/>
      <c r="H43" s="168"/>
      <c r="I43" s="168"/>
      <c r="J43" s="168"/>
    </row>
    <row r="44" spans="1:11" x14ac:dyDescent="0.25">
      <c r="B44" s="65"/>
      <c r="C44" s="65"/>
      <c r="D44" s="65"/>
      <c r="E44" s="65"/>
      <c r="F44" s="65"/>
      <c r="G44" s="65"/>
      <c r="H44" s="65"/>
      <c r="I44" s="65"/>
      <c r="J44" s="65"/>
    </row>
    <row r="45" spans="1:11" x14ac:dyDescent="0.25">
      <c r="B45" s="137"/>
      <c r="C45" s="137"/>
      <c r="D45" s="137"/>
      <c r="E45" s="137"/>
      <c r="F45" s="137"/>
      <c r="G45" s="137"/>
      <c r="H45" s="137"/>
      <c r="I45" s="137"/>
      <c r="J45" s="137"/>
    </row>
    <row r="46" spans="1:11" x14ac:dyDescent="0.25">
      <c r="B46" s="168"/>
      <c r="C46" s="168"/>
      <c r="D46" s="168"/>
      <c r="E46" s="168"/>
      <c r="F46" s="168"/>
      <c r="G46" s="168"/>
      <c r="H46" s="168"/>
      <c r="I46" s="168"/>
      <c r="J46" s="168"/>
    </row>
    <row r="47" spans="1:11" x14ac:dyDescent="0.25">
      <c r="B47" s="168"/>
      <c r="C47" s="168"/>
      <c r="D47" s="168"/>
      <c r="E47" s="168"/>
      <c r="F47" s="168"/>
      <c r="G47" s="168"/>
      <c r="H47" s="168"/>
      <c r="I47" s="168"/>
      <c r="J47" s="168"/>
    </row>
    <row r="48" spans="1:11" x14ac:dyDescent="0.25">
      <c r="B48" s="168"/>
      <c r="C48" s="168"/>
      <c r="D48" s="168"/>
      <c r="E48" s="168"/>
      <c r="F48" s="168"/>
      <c r="G48" s="168"/>
      <c r="H48" s="168"/>
      <c r="I48" s="168"/>
      <c r="J48" s="168"/>
    </row>
    <row r="49" spans="2:10" x14ac:dyDescent="0.25">
      <c r="B49" s="168"/>
      <c r="C49" s="168"/>
      <c r="D49" s="168"/>
      <c r="E49" s="168"/>
      <c r="F49" s="168"/>
      <c r="G49" s="168"/>
      <c r="H49" s="168"/>
      <c r="I49" s="168"/>
      <c r="J49" s="168"/>
    </row>
    <row r="50" spans="2:10" x14ac:dyDescent="0.25">
      <c r="B50" s="168"/>
      <c r="C50" s="168"/>
      <c r="D50" s="168"/>
      <c r="E50" s="168"/>
      <c r="F50" s="168"/>
      <c r="G50" s="168"/>
      <c r="H50" s="168"/>
      <c r="I50" s="168"/>
      <c r="J50" s="168"/>
    </row>
    <row r="51" spans="2:10" x14ac:dyDescent="0.25">
      <c r="B51" s="65"/>
      <c r="C51" s="65"/>
      <c r="D51" s="65"/>
      <c r="E51" s="65"/>
      <c r="F51" s="65"/>
      <c r="G51" s="65"/>
      <c r="H51" s="65"/>
      <c r="I51" s="65"/>
      <c r="J51" s="65"/>
    </row>
    <row r="52" spans="2:10" x14ac:dyDescent="0.25">
      <c r="B52" s="137"/>
      <c r="C52" s="137"/>
      <c r="D52" s="137"/>
      <c r="E52" s="137"/>
      <c r="F52" s="137"/>
      <c r="G52" s="137"/>
      <c r="H52" s="137"/>
      <c r="I52" s="137"/>
      <c r="J52" s="137"/>
    </row>
    <row r="53" spans="2:10" x14ac:dyDescent="0.25">
      <c r="B53" s="168"/>
      <c r="C53" s="168"/>
      <c r="D53" s="168"/>
      <c r="E53" s="168"/>
      <c r="F53" s="168"/>
      <c r="G53" s="168"/>
      <c r="H53" s="168"/>
      <c r="I53" s="168"/>
      <c r="J53" s="168"/>
    </row>
    <row r="54" spans="2:10" x14ac:dyDescent="0.25">
      <c r="B54" s="168"/>
      <c r="C54" s="168"/>
      <c r="D54" s="168"/>
      <c r="E54" s="168"/>
      <c r="F54" s="168"/>
      <c r="G54" s="168"/>
      <c r="H54" s="168"/>
      <c r="I54" s="168"/>
      <c r="J54" s="168"/>
    </row>
    <row r="55" spans="2:10" x14ac:dyDescent="0.25">
      <c r="B55" s="168"/>
      <c r="C55" s="168"/>
      <c r="D55" s="168"/>
      <c r="E55" s="168"/>
      <c r="F55" s="168"/>
      <c r="G55" s="168"/>
      <c r="H55" s="168"/>
      <c r="I55" s="168"/>
      <c r="J55" s="168"/>
    </row>
    <row r="56" spans="2:10" x14ac:dyDescent="0.25">
      <c r="B56" s="168"/>
      <c r="C56" s="168"/>
      <c r="D56" s="168"/>
      <c r="E56" s="168"/>
      <c r="F56" s="168"/>
      <c r="G56" s="168"/>
      <c r="H56" s="168"/>
      <c r="I56" s="168"/>
      <c r="J56" s="168"/>
    </row>
    <row r="57" spans="2:10" x14ac:dyDescent="0.25">
      <c r="B57" s="168"/>
      <c r="C57" s="168"/>
      <c r="D57" s="168"/>
      <c r="E57" s="168"/>
      <c r="F57" s="168"/>
      <c r="G57" s="168"/>
      <c r="H57" s="168"/>
      <c r="I57" s="168"/>
      <c r="J57" s="168"/>
    </row>
    <row r="58" spans="2:10" x14ac:dyDescent="0.25">
      <c r="B58" s="168"/>
      <c r="C58" s="168"/>
      <c r="D58" s="168"/>
      <c r="E58" s="168"/>
      <c r="F58" s="168"/>
      <c r="G58" s="168"/>
      <c r="H58" s="168"/>
      <c r="I58" s="168"/>
      <c r="J58" s="168"/>
    </row>
    <row r="59" spans="2:10" x14ac:dyDescent="0.25">
      <c r="B59" s="168"/>
      <c r="C59" s="168"/>
      <c r="D59" s="168"/>
      <c r="E59" s="168"/>
      <c r="F59" s="168"/>
      <c r="G59" s="168"/>
      <c r="H59" s="168"/>
      <c r="I59" s="168"/>
      <c r="J59" s="168"/>
    </row>
    <row r="60" spans="2:10" x14ac:dyDescent="0.25">
      <c r="B60" s="168"/>
      <c r="C60" s="168"/>
      <c r="D60" s="168"/>
      <c r="E60" s="168"/>
      <c r="F60" s="168"/>
      <c r="G60" s="168"/>
      <c r="H60" s="168"/>
      <c r="I60" s="168"/>
      <c r="J60" s="168"/>
    </row>
    <row r="61" spans="2:10" x14ac:dyDescent="0.25">
      <c r="B61" s="168"/>
      <c r="C61" s="168"/>
      <c r="D61" s="168"/>
      <c r="E61" s="168"/>
      <c r="F61" s="168"/>
      <c r="G61" s="168"/>
      <c r="H61" s="168"/>
      <c r="I61" s="168"/>
      <c r="J61" s="168"/>
    </row>
  </sheetData>
  <mergeCells count="1">
    <mergeCell ref="A1:K1"/>
  </mergeCells>
  <phoneticPr fontId="0" type="noConversion"/>
  <printOptions verticalCentered="1"/>
  <pageMargins left="0.25" right="0.5" top="1" bottom="0.5" header="0.25" footer="0.25"/>
  <pageSetup scale="89" orientation="landscape" r:id="rId1"/>
  <headerFooter scaleWithDoc="0">
    <oddHeader>&amp;R&amp;"Times New Roman,Bold Italic"Pennsylvania Department of Revenue</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63"/>
  <sheetViews>
    <sheetView zoomScale="85" zoomScaleNormal="85" zoomScaleSheetLayoutView="100" workbookViewId="0">
      <selection sqref="A1:K1"/>
    </sheetView>
  </sheetViews>
  <sheetFormatPr defaultColWidth="9.33203125" defaultRowHeight="15" x14ac:dyDescent="0.25"/>
  <cols>
    <col min="1" max="1" width="34.33203125" style="61" bestFit="1" customWidth="1"/>
    <col min="2" max="11" width="11.83203125" style="61" customWidth="1"/>
    <col min="12" max="12" width="12.83203125" style="61" customWidth="1"/>
    <col min="13" max="13" width="13.1640625" style="61" customWidth="1"/>
    <col min="14" max="14" width="11.1640625" style="61" customWidth="1"/>
    <col min="15" max="15" width="9.33203125" style="61" bestFit="1"/>
    <col min="16" max="16" width="16" style="61" bestFit="1" customWidth="1"/>
    <col min="17" max="18" width="16.33203125" style="61" bestFit="1" customWidth="1"/>
    <col min="19" max="19" width="12.6640625" style="61" customWidth="1"/>
    <col min="20" max="20" width="8.1640625" style="61" bestFit="1" customWidth="1"/>
    <col min="21" max="21" width="17.33203125" style="61" bestFit="1" customWidth="1"/>
    <col min="22" max="22" width="16.33203125" style="61" bestFit="1" customWidth="1"/>
    <col min="23" max="24" width="8.1640625" style="61" bestFit="1" customWidth="1"/>
    <col min="25" max="25" width="8.83203125" style="61" bestFit="1" customWidth="1"/>
    <col min="26" max="16384" width="9.33203125" style="61"/>
  </cols>
  <sheetData>
    <row r="1" spans="1:11" ht="19.5" customHeight="1" x14ac:dyDescent="0.3">
      <c r="A1" s="536" t="s">
        <v>243</v>
      </c>
      <c r="B1" s="536"/>
      <c r="C1" s="536"/>
      <c r="D1" s="536"/>
      <c r="E1" s="536"/>
      <c r="F1" s="536"/>
      <c r="G1" s="536"/>
      <c r="H1" s="536"/>
      <c r="I1" s="536"/>
      <c r="J1" s="536"/>
      <c r="K1" s="536"/>
    </row>
    <row r="2" spans="1:11" s="82" customFormat="1" ht="15.75" x14ac:dyDescent="0.25">
      <c r="A2" s="287"/>
      <c r="B2" s="287"/>
      <c r="C2" s="287"/>
      <c r="D2" s="287"/>
      <c r="E2" s="439"/>
      <c r="F2" s="287"/>
      <c r="G2" s="287"/>
      <c r="H2" s="287"/>
      <c r="I2" s="287"/>
      <c r="J2" s="287"/>
      <c r="K2" s="287"/>
    </row>
    <row r="3" spans="1:11" s="82" customFormat="1" ht="15.75" x14ac:dyDescent="0.25">
      <c r="A3" s="440"/>
      <c r="B3" s="440"/>
      <c r="C3" s="440"/>
      <c r="D3" s="440"/>
      <c r="E3" s="440"/>
      <c r="F3" s="440"/>
      <c r="G3" s="440"/>
      <c r="H3" s="440"/>
      <c r="I3" s="440"/>
      <c r="J3" s="440"/>
      <c r="K3" s="287"/>
    </row>
    <row r="4" spans="1:11" s="82" customFormat="1" ht="15.75" x14ac:dyDescent="0.25">
      <c r="A4" s="440"/>
      <c r="B4" s="428">
        <f>'Page 23'!B4</f>
        <v>2009</v>
      </c>
      <c r="C4" s="428">
        <f>'Page 23'!C4</f>
        <v>2010</v>
      </c>
      <c r="D4" s="428">
        <f>'Page 23'!D4</f>
        <v>2011</v>
      </c>
      <c r="E4" s="428">
        <f>'Page 23'!E4</f>
        <v>2012</v>
      </c>
      <c r="F4" s="428">
        <f>'Page 23'!F4</f>
        <v>2013</v>
      </c>
      <c r="G4" s="428">
        <f>'Page 23'!G4</f>
        <v>2014</v>
      </c>
      <c r="H4" s="428">
        <f>'Page 23'!H4</f>
        <v>2015</v>
      </c>
      <c r="I4" s="428">
        <f>'Page 23'!I4</f>
        <v>2016</v>
      </c>
      <c r="J4" s="448">
        <v>2017</v>
      </c>
      <c r="K4" s="448">
        <v>2018</v>
      </c>
    </row>
    <row r="5" spans="1:11" s="82" customFormat="1" ht="15.75" x14ac:dyDescent="0.25">
      <c r="A5" s="440"/>
      <c r="B5" s="449"/>
      <c r="C5" s="449"/>
      <c r="D5" s="449"/>
      <c r="E5" s="449"/>
      <c r="F5" s="449"/>
      <c r="G5" s="449"/>
      <c r="H5" s="449"/>
      <c r="I5" s="449"/>
      <c r="J5" s="450"/>
    </row>
    <row r="6" spans="1:11" s="82" customFormat="1" ht="15.75" x14ac:dyDescent="0.25">
      <c r="A6" s="413" t="s">
        <v>144</v>
      </c>
      <c r="B6" s="445">
        <v>-4.1673490323733568E-2</v>
      </c>
      <c r="C6" s="445">
        <v>3.2980206636274288E-2</v>
      </c>
      <c r="D6" s="445">
        <v>-4.5356912068790341E-2</v>
      </c>
      <c r="E6" s="445">
        <v>-4.246267851349967E-2</v>
      </c>
      <c r="F6" s="445">
        <v>8.3836775100809167E-4</v>
      </c>
      <c r="G6" s="445">
        <v>1.2633917468429304E-2</v>
      </c>
      <c r="H6" s="445">
        <v>6.7331107772037213E-2</v>
      </c>
      <c r="I6" s="445">
        <v>1.7629583784700545E-2</v>
      </c>
      <c r="J6" s="445">
        <v>3.7997547200142298E-2</v>
      </c>
      <c r="K6" s="445">
        <v>6.8863723742550231E-2</v>
      </c>
    </row>
    <row r="7" spans="1:11" s="82" customFormat="1" ht="15.75" x14ac:dyDescent="0.25">
      <c r="A7" s="132"/>
    </row>
    <row r="8" spans="1:11" s="132" customFormat="1" ht="15.75" x14ac:dyDescent="0.25">
      <c r="A8" s="413" t="s">
        <v>145</v>
      </c>
      <c r="B8" s="445">
        <v>-5.9225686372100475E-2</v>
      </c>
      <c r="C8" s="445">
        <v>1.778678838494821E-2</v>
      </c>
      <c r="D8" s="445">
        <v>2.9319131301615949E-2</v>
      </c>
      <c r="E8" s="445">
        <v>4.3901499035583838E-3</v>
      </c>
      <c r="F8" s="445">
        <v>-6.8955093403922437E-4</v>
      </c>
      <c r="G8" s="445">
        <v>5.8285579618375952E-2</v>
      </c>
      <c r="H8" s="445">
        <v>0.20703890335549749</v>
      </c>
      <c r="I8" s="445">
        <v>6.1933654054332224E-2</v>
      </c>
      <c r="J8" s="445">
        <v>4.4275735273622378E-2</v>
      </c>
      <c r="K8" s="445">
        <v>6.5646630232271797E-2</v>
      </c>
    </row>
    <row r="9" spans="1:11" s="82" customFormat="1" ht="15.75" x14ac:dyDescent="0.25">
      <c r="A9" s="414" t="s">
        <v>146</v>
      </c>
      <c r="B9" s="365">
        <v>-0.12035930694456917</v>
      </c>
      <c r="C9" s="365">
        <v>5.4591384621230879E-2</v>
      </c>
      <c r="D9" s="365">
        <v>3.4885779279443835E-2</v>
      </c>
      <c r="E9" s="365">
        <v>-1.1679799574889693E-2</v>
      </c>
      <c r="F9" s="365">
        <v>2.6610354864107105E-2</v>
      </c>
      <c r="G9" s="365">
        <v>-0.44316143081218123</v>
      </c>
      <c r="H9" s="365">
        <v>-0.98587094683143062</v>
      </c>
      <c r="I9" s="365">
        <v>-1.1871605335825999</v>
      </c>
      <c r="J9" s="365">
        <v>1.0709940867287251</v>
      </c>
      <c r="K9" s="365">
        <v>-0.86270733692549151</v>
      </c>
    </row>
    <row r="10" spans="1:11" s="82" customFormat="1" ht="15.75" x14ac:dyDescent="0.25">
      <c r="A10" s="414" t="s">
        <v>147</v>
      </c>
      <c r="B10" s="365">
        <v>-4.7708763531484094E-2</v>
      </c>
      <c r="C10" s="365">
        <v>-2.8697951301986768E-2</v>
      </c>
      <c r="D10" s="365">
        <v>4.5657431313956366E-2</v>
      </c>
      <c r="E10" s="365">
        <v>2.4286989093334526E-2</v>
      </c>
      <c r="F10" s="365">
        <v>-2.3609299815622611E-2</v>
      </c>
      <c r="G10" s="365">
        <v>-0.37453694783661434</v>
      </c>
      <c r="H10" s="365">
        <v>-0.99996418875955873</v>
      </c>
      <c r="I10" s="365" t="s">
        <v>34</v>
      </c>
      <c r="J10" s="365">
        <v>-1</v>
      </c>
      <c r="K10" s="365" t="s">
        <v>34</v>
      </c>
    </row>
    <row r="11" spans="1:11" s="82" customFormat="1" ht="15.75" x14ac:dyDescent="0.25">
      <c r="A11" s="414" t="s">
        <v>148</v>
      </c>
      <c r="B11" s="365">
        <v>2.2630856844496824E-2</v>
      </c>
      <c r="C11" s="365">
        <v>3.5634389997856265E-2</v>
      </c>
      <c r="D11" s="365">
        <v>4.7992659154103903E-2</v>
      </c>
      <c r="E11" s="365">
        <v>0.12948688866539262</v>
      </c>
      <c r="F11" s="365">
        <v>-6.9397392464839343E-3</v>
      </c>
      <c r="G11" s="365">
        <v>-0.26012383691359825</v>
      </c>
      <c r="H11" s="365">
        <v>1.0081200890334456</v>
      </c>
      <c r="I11" s="365">
        <v>0.32569064148261212</v>
      </c>
      <c r="J11" s="365">
        <v>4.8749961715411093E-2</v>
      </c>
      <c r="K11" s="365">
        <v>0.34784457814247038</v>
      </c>
    </row>
    <row r="12" spans="1:11" s="82" customFormat="1" ht="15.75" x14ac:dyDescent="0.25">
      <c r="A12" s="414" t="s">
        <v>149</v>
      </c>
      <c r="B12" s="365">
        <v>-0.47912594393093116</v>
      </c>
      <c r="C12" s="365">
        <v>-2.5892974834641779E-3</v>
      </c>
      <c r="D12" s="365">
        <v>-3.4942266692703845E-2</v>
      </c>
      <c r="E12" s="365">
        <v>-0.47072915458646608</v>
      </c>
      <c r="F12" s="365">
        <v>3.6382252559726962</v>
      </c>
      <c r="G12" s="365">
        <v>0.40648339955849905</v>
      </c>
      <c r="H12" s="365">
        <v>0.8984086331534753</v>
      </c>
      <c r="I12" s="365">
        <v>1.6021474585748474</v>
      </c>
      <c r="J12" s="365">
        <v>0.17396367218821104</v>
      </c>
      <c r="K12" s="365">
        <v>0.28348151579948544</v>
      </c>
    </row>
    <row r="13" spans="1:11" s="82" customFormat="1" ht="15.75" x14ac:dyDescent="0.25">
      <c r="A13" s="414" t="s">
        <v>150</v>
      </c>
      <c r="B13" s="365">
        <v>1.1459517192666059E-2</v>
      </c>
      <c r="C13" s="365">
        <v>-1.0695783782239902E-2</v>
      </c>
      <c r="D13" s="365">
        <v>1.5565532349609159E-2</v>
      </c>
      <c r="E13" s="365">
        <v>6.5293509320198629E-3</v>
      </c>
      <c r="F13" s="365">
        <v>-2.8030485008625771E-2</v>
      </c>
      <c r="G13" s="365">
        <v>0.19994054177319856</v>
      </c>
      <c r="H13" s="365">
        <v>0.39948527056071798</v>
      </c>
      <c r="I13" s="365">
        <v>0.1196414348150423</v>
      </c>
      <c r="J13" s="365">
        <v>8.0200125385847545E-2</v>
      </c>
      <c r="K13" s="365">
        <v>0.12654305058681192</v>
      </c>
    </row>
    <row r="14" spans="1:11" s="82" customFormat="1" ht="15.75" x14ac:dyDescent="0.25">
      <c r="A14" s="414" t="s">
        <v>425</v>
      </c>
      <c r="B14" s="443" t="s">
        <v>474</v>
      </c>
      <c r="C14" s="443" t="s">
        <v>474</v>
      </c>
      <c r="D14" s="443" t="s">
        <v>474</v>
      </c>
      <c r="E14" s="443" t="s">
        <v>474</v>
      </c>
      <c r="F14" s="443" t="s">
        <v>474</v>
      </c>
      <c r="G14" s="365" t="s">
        <v>34</v>
      </c>
      <c r="H14" s="365">
        <v>1.5128447966485326</v>
      </c>
      <c r="I14" s="365">
        <v>-4.417269515222251E-2</v>
      </c>
      <c r="J14" s="365">
        <v>-2.4683726223069115E-2</v>
      </c>
      <c r="K14" s="365">
        <v>2.0271149624294438E-2</v>
      </c>
    </row>
    <row r="15" spans="1:11" s="82" customFormat="1" ht="15.75" x14ac:dyDescent="0.25">
      <c r="A15" s="414" t="s">
        <v>426</v>
      </c>
      <c r="B15" s="443" t="s">
        <v>474</v>
      </c>
      <c r="C15" s="443" t="s">
        <v>474</v>
      </c>
      <c r="D15" s="443" t="s">
        <v>474</v>
      </c>
      <c r="E15" s="443" t="s">
        <v>474</v>
      </c>
      <c r="F15" s="443" t="s">
        <v>474</v>
      </c>
      <c r="G15" s="365" t="s">
        <v>34</v>
      </c>
      <c r="H15" s="365">
        <v>1.3668434308686959</v>
      </c>
      <c r="I15" s="365">
        <v>-1.6606325312167523E-2</v>
      </c>
      <c r="J15" s="365">
        <v>5.117323621147413E-3</v>
      </c>
      <c r="K15" s="365">
        <v>-7.2612649803508011E-2</v>
      </c>
    </row>
    <row r="16" spans="1:11" s="82" customFormat="1" ht="14.25" customHeight="1" x14ac:dyDescent="0.25">
      <c r="A16" s="132"/>
    </row>
    <row r="17" spans="1:11" s="82" customFormat="1" ht="15.75" x14ac:dyDescent="0.25">
      <c r="A17" s="413" t="s">
        <v>151</v>
      </c>
      <c r="B17" s="445">
        <v>1.3511943306032149E-2</v>
      </c>
      <c r="C17" s="445">
        <v>-2.9621913786212387E-2</v>
      </c>
      <c r="D17" s="445">
        <v>3.9510045345677397E-2</v>
      </c>
      <c r="E17" s="445">
        <v>1.1603990283465032E-3</v>
      </c>
      <c r="F17" s="445">
        <v>-7.7303475519445748E-5</v>
      </c>
      <c r="G17" s="445">
        <v>1.5340332677137418E-3</v>
      </c>
      <c r="H17" s="445">
        <v>6.3677978566921326E-2</v>
      </c>
      <c r="I17" s="445">
        <v>1.2485552363624974E-2</v>
      </c>
      <c r="J17" s="445">
        <v>3.9317827551449809E-2</v>
      </c>
      <c r="K17" s="445">
        <v>4.504341151712099E-2</v>
      </c>
    </row>
    <row r="18" spans="1:11" s="132" customFormat="1" ht="15.75" x14ac:dyDescent="0.25">
      <c r="A18" s="414" t="s">
        <v>152</v>
      </c>
      <c r="B18" s="365">
        <v>-5.7620870771058597E-2</v>
      </c>
      <c r="C18" s="365">
        <v>-3.6386290190115626E-2</v>
      </c>
      <c r="D18" s="365">
        <v>0.26783376990432117</v>
      </c>
      <c r="E18" s="365">
        <v>0.22929738675912767</v>
      </c>
      <c r="F18" s="365">
        <v>-2.6263610115838176E-2</v>
      </c>
      <c r="G18" s="365">
        <v>-4.0320054658473846E-2</v>
      </c>
      <c r="H18" s="365">
        <v>0.35998099527458849</v>
      </c>
      <c r="I18" s="365">
        <v>-8.5748734993923159E-2</v>
      </c>
      <c r="J18" s="365">
        <v>-2.998331038253579E-2</v>
      </c>
      <c r="K18" s="365">
        <v>0.14889618923845749</v>
      </c>
    </row>
    <row r="19" spans="1:11" s="82" customFormat="1" ht="15.75" x14ac:dyDescent="0.25">
      <c r="A19" s="414" t="s">
        <v>153</v>
      </c>
      <c r="B19" s="365">
        <v>0.66140037796723994</v>
      </c>
      <c r="C19" s="365">
        <v>-0.24325272312818558</v>
      </c>
      <c r="D19" s="365">
        <v>6.119146216890297E-2</v>
      </c>
      <c r="E19" s="365">
        <v>7.2495343721589278E-2</v>
      </c>
      <c r="F19" s="365">
        <v>-5.0087355317754968E-2</v>
      </c>
      <c r="G19" s="365">
        <v>9.9793784212522954E-2</v>
      </c>
      <c r="H19" s="365">
        <v>4.8252513710786956E-3</v>
      </c>
      <c r="I19" s="365">
        <v>0.27476030257123563</v>
      </c>
      <c r="J19" s="365">
        <v>-4.3429834937360424E-3</v>
      </c>
      <c r="K19" s="365">
        <v>0.13619984912895666</v>
      </c>
    </row>
    <row r="20" spans="1:11" s="82" customFormat="1" ht="15.75" x14ac:dyDescent="0.25">
      <c r="A20" s="414" t="s">
        <v>154</v>
      </c>
      <c r="B20" s="365">
        <v>1.1855620580456981E-4</v>
      </c>
      <c r="C20" s="365">
        <v>-1.3602603595656449E-2</v>
      </c>
      <c r="D20" s="365">
        <v>1.5711638533420655E-2</v>
      </c>
      <c r="E20" s="365">
        <v>6.3898215913765315E-3</v>
      </c>
      <c r="F20" s="365">
        <v>-6.6429610473573621E-3</v>
      </c>
      <c r="G20" s="365">
        <v>-0.11385580891325942</v>
      </c>
      <c r="H20" s="365">
        <v>0.39944620500441652</v>
      </c>
      <c r="I20" s="365">
        <v>-6.3414901547499541E-2</v>
      </c>
      <c r="J20" s="365">
        <v>-2.4156400591591225E-2</v>
      </c>
      <c r="K20" s="365">
        <v>-2.9998962241596039E-2</v>
      </c>
    </row>
    <row r="21" spans="1:11" s="82" customFormat="1" ht="15.75" x14ac:dyDescent="0.25">
      <c r="A21" s="414" t="s">
        <v>155</v>
      </c>
      <c r="B21" s="365">
        <v>-4.2865440494055621E-2</v>
      </c>
      <c r="C21" s="365">
        <v>5.4227970269208597E-3</v>
      </c>
      <c r="D21" s="365">
        <v>3.6182863698303813E-2</v>
      </c>
      <c r="E21" s="365">
        <v>-1.3231808349428612E-2</v>
      </c>
      <c r="F21" s="365">
        <v>6.9351132188703001E-3</v>
      </c>
      <c r="G21" s="365">
        <v>-2.7746594701770445E-3</v>
      </c>
      <c r="H21" s="365">
        <v>6.0938234679792654E-2</v>
      </c>
      <c r="I21" s="365">
        <v>-1.0202689168641586E-2</v>
      </c>
      <c r="J21" s="365">
        <v>5.1685186512708543E-2</v>
      </c>
      <c r="K21" s="365">
        <v>2.3671374703180481E-2</v>
      </c>
    </row>
    <row r="22" spans="1:11" s="82" customFormat="1" ht="15.75" x14ac:dyDescent="0.25">
      <c r="A22" s="414" t="s">
        <v>156</v>
      </c>
      <c r="B22" s="365">
        <v>1.1821752429782836E-2</v>
      </c>
      <c r="C22" s="365">
        <v>-7.3624916145858602E-2</v>
      </c>
      <c r="D22" s="365">
        <v>-3.6767705251802868E-2</v>
      </c>
      <c r="E22" s="365">
        <v>-6.0440273666849002E-2</v>
      </c>
      <c r="F22" s="365">
        <v>3.4780690466561272E-2</v>
      </c>
      <c r="G22" s="365">
        <v>9.677239900515186E-2</v>
      </c>
      <c r="H22" s="365">
        <v>-0.54331300649104275</v>
      </c>
      <c r="I22" s="365">
        <v>6.0202786202165598E-2</v>
      </c>
      <c r="J22" s="365">
        <v>0.25923693508411833</v>
      </c>
      <c r="K22" s="365">
        <v>0.4133617293185945</v>
      </c>
    </row>
    <row r="23" spans="1:11" s="82" customFormat="1" ht="15.75" x14ac:dyDescent="0.25">
      <c r="A23" s="132"/>
    </row>
    <row r="24" spans="1:11" s="82" customFormat="1" ht="15.75" x14ac:dyDescent="0.25">
      <c r="A24" s="413" t="s">
        <v>157</v>
      </c>
      <c r="B24" s="445">
        <v>-8.8907270892440049E-2</v>
      </c>
      <c r="C24" s="445">
        <v>0.17621988065875377</v>
      </c>
      <c r="D24" s="445">
        <v>-0.31425477115276695</v>
      </c>
      <c r="E24" s="445">
        <v>-0.27596150473577341</v>
      </c>
      <c r="F24" s="445">
        <v>9.8674927094112436E-3</v>
      </c>
      <c r="G24" s="445">
        <v>-0.1401754229309238</v>
      </c>
      <c r="H24" s="445">
        <v>-0.61975946263431581</v>
      </c>
      <c r="I24" s="445">
        <v>-0.63699663485021174</v>
      </c>
      <c r="J24" s="445">
        <v>-0.28963782724068404</v>
      </c>
      <c r="K24" s="445">
        <v>1.2293258728608505</v>
      </c>
    </row>
    <row r="25" spans="1:11" s="132" customFormat="1" ht="15.75" x14ac:dyDescent="0.25">
      <c r="A25" s="414" t="s">
        <v>158</v>
      </c>
      <c r="B25" s="365" t="s">
        <v>34</v>
      </c>
      <c r="C25" s="365" t="s">
        <v>34</v>
      </c>
      <c r="D25" s="365" t="s">
        <v>34</v>
      </c>
      <c r="E25" s="365">
        <v>-1</v>
      </c>
      <c r="F25" s="365" t="s">
        <v>34</v>
      </c>
      <c r="G25" s="365" t="s">
        <v>34</v>
      </c>
      <c r="H25" s="365" t="s">
        <v>34</v>
      </c>
      <c r="I25" s="365" t="s">
        <v>34</v>
      </c>
      <c r="J25" s="365" t="s">
        <v>34</v>
      </c>
      <c r="K25" s="365" t="s">
        <v>34</v>
      </c>
    </row>
    <row r="26" spans="1:11" s="82" customFormat="1" ht="15.75" x14ac:dyDescent="0.25">
      <c r="A26" s="414" t="s">
        <v>159</v>
      </c>
      <c r="B26" s="365">
        <v>-9.6668909449748777E-2</v>
      </c>
      <c r="C26" s="365">
        <v>-1.4922286421769706E-2</v>
      </c>
      <c r="D26" s="365">
        <v>-1.5969299645593477E-3</v>
      </c>
      <c r="E26" s="365">
        <v>7.3549464528200039E-3</v>
      </c>
      <c r="F26" s="365">
        <v>-2.2779961697409534E-2</v>
      </c>
      <c r="G26" s="365">
        <v>-0.99147790338662534</v>
      </c>
      <c r="H26" s="365">
        <v>-1</v>
      </c>
      <c r="I26" s="365" t="s">
        <v>34</v>
      </c>
      <c r="J26" s="365" t="s">
        <v>34</v>
      </c>
      <c r="K26" s="365" t="s">
        <v>34</v>
      </c>
    </row>
    <row r="27" spans="1:11" s="82" customFormat="1" ht="15.75" x14ac:dyDescent="0.25">
      <c r="A27" s="414" t="s">
        <v>160</v>
      </c>
      <c r="B27" s="365">
        <v>-1.9367234551673738</v>
      </c>
      <c r="C27" s="365">
        <v>1.8495480543680447</v>
      </c>
      <c r="D27" s="365">
        <v>2.8624667018925085</v>
      </c>
      <c r="E27" s="365">
        <v>-0.73531095272809499</v>
      </c>
      <c r="F27" s="365">
        <v>0.12295218394084219</v>
      </c>
      <c r="G27" s="365">
        <v>-0.24365092275768624</v>
      </c>
      <c r="H27" s="365">
        <v>1.1679279572390924</v>
      </c>
      <c r="I27" s="365">
        <v>-0.75541110329730932</v>
      </c>
      <c r="J27" s="365">
        <v>-0.21179117600435796</v>
      </c>
      <c r="K27" s="365">
        <v>2.2126064439291335</v>
      </c>
    </row>
    <row r="28" spans="1:11" s="82" customFormat="1" ht="15.75" x14ac:dyDescent="0.25">
      <c r="A28" s="414" t="s">
        <v>161</v>
      </c>
      <c r="B28" s="365">
        <v>4.5249868780283191E-2</v>
      </c>
      <c r="C28" s="365">
        <v>0.16262674186311105</v>
      </c>
      <c r="D28" s="365">
        <v>-0.28149648546651773</v>
      </c>
      <c r="E28" s="365">
        <v>0.11916716209610916</v>
      </c>
      <c r="F28" s="365">
        <v>-1.6380831711842164E-2</v>
      </c>
      <c r="G28" s="365">
        <v>-0.26391886322859637</v>
      </c>
      <c r="H28" s="365">
        <v>0.17054818492729087</v>
      </c>
      <c r="I28" s="365">
        <v>-0.2814326637834374</v>
      </c>
      <c r="J28" s="365">
        <v>-0.46529952244989969</v>
      </c>
      <c r="K28" s="365">
        <v>-0.4571769815402934</v>
      </c>
    </row>
    <row r="29" spans="1:11" s="82" customFormat="1" ht="15.75" x14ac:dyDescent="0.25">
      <c r="A29" s="414" t="s">
        <v>162</v>
      </c>
      <c r="B29" s="365">
        <v>0.60465907438646749</v>
      </c>
      <c r="C29" s="365">
        <v>-0.18710375987811478</v>
      </c>
      <c r="D29" s="365">
        <v>0.54369770564575781</v>
      </c>
      <c r="E29" s="365">
        <v>0.18719648120414728</v>
      </c>
      <c r="F29" s="365">
        <v>1.5709969788519639E-2</v>
      </c>
      <c r="G29" s="365">
        <v>-0.31059249851279003</v>
      </c>
      <c r="H29" s="365">
        <v>-7.6945008974548076E-2</v>
      </c>
      <c r="I29" s="365">
        <v>-0.5021392923344915</v>
      </c>
      <c r="J29" s="365">
        <v>-0.21998800164484483</v>
      </c>
      <c r="K29" s="365">
        <v>0.15343737284501646</v>
      </c>
    </row>
    <row r="30" spans="1:11" s="82" customFormat="1" ht="15.75" x14ac:dyDescent="0.25">
      <c r="A30" s="414" t="s">
        <v>163</v>
      </c>
      <c r="B30" s="365" t="s">
        <v>361</v>
      </c>
      <c r="C30" s="365">
        <v>-0.83622371345909086</v>
      </c>
      <c r="D30" s="365">
        <v>-1</v>
      </c>
      <c r="E30" s="365" t="s">
        <v>361</v>
      </c>
      <c r="F30" s="365" t="s">
        <v>361</v>
      </c>
      <c r="G30" s="365" t="s">
        <v>361</v>
      </c>
      <c r="H30" s="365" t="s">
        <v>361</v>
      </c>
      <c r="I30" s="365">
        <v>0.14837310916349442</v>
      </c>
      <c r="J30" s="365">
        <v>-0.92485919693519159</v>
      </c>
      <c r="K30" s="365">
        <v>-1</v>
      </c>
    </row>
    <row r="31" spans="1:11" s="82" customFormat="1" ht="15.75" x14ac:dyDescent="0.25">
      <c r="A31" s="414" t="s">
        <v>233</v>
      </c>
      <c r="B31" s="365">
        <v>1.2888792473863473</v>
      </c>
      <c r="C31" s="365">
        <v>-0.89846194033254345</v>
      </c>
      <c r="D31" s="365">
        <v>4.1551598473487079</v>
      </c>
      <c r="E31" s="365">
        <v>0.51270758778437642</v>
      </c>
      <c r="F31" s="365">
        <v>-0.59033816425120778</v>
      </c>
      <c r="G31" s="365">
        <v>5.2725496698113208</v>
      </c>
      <c r="H31" s="365">
        <v>-0.8128825081383918</v>
      </c>
      <c r="I31" s="365">
        <v>1.7113300191392393</v>
      </c>
      <c r="J31" s="365">
        <v>3.6341485595151421E-2</v>
      </c>
      <c r="K31" s="365">
        <v>0.482134837115896</v>
      </c>
    </row>
    <row r="32" spans="1:11" s="82" customFormat="1" ht="15.75" x14ac:dyDescent="0.25">
      <c r="A32" s="414" t="s">
        <v>365</v>
      </c>
      <c r="B32" s="366">
        <v>0.1111111111111111</v>
      </c>
      <c r="C32" s="365">
        <v>0</v>
      </c>
      <c r="D32" s="365">
        <v>-0.6</v>
      </c>
      <c r="E32" s="365">
        <v>0</v>
      </c>
      <c r="F32" s="365">
        <v>0</v>
      </c>
      <c r="G32" s="365">
        <v>0</v>
      </c>
      <c r="H32" s="365">
        <v>-1</v>
      </c>
      <c r="I32" s="365" t="s">
        <v>34</v>
      </c>
      <c r="J32" s="365" t="s">
        <v>34</v>
      </c>
      <c r="K32" s="365" t="s">
        <v>34</v>
      </c>
    </row>
    <row r="33" spans="1:11" s="82" customFormat="1" ht="15.75" x14ac:dyDescent="0.25">
      <c r="A33" s="414" t="s">
        <v>164</v>
      </c>
      <c r="B33" s="365" t="s">
        <v>34</v>
      </c>
      <c r="C33" s="365" t="s">
        <v>34</v>
      </c>
      <c r="D33" s="365" t="s">
        <v>34</v>
      </c>
      <c r="E33" s="365" t="s">
        <v>34</v>
      </c>
      <c r="F33" s="365" t="s">
        <v>34</v>
      </c>
      <c r="G33" s="365" t="s">
        <v>34</v>
      </c>
      <c r="H33" s="365" t="s">
        <v>34</v>
      </c>
      <c r="I33" s="365" t="s">
        <v>34</v>
      </c>
      <c r="J33" s="365" t="s">
        <v>34</v>
      </c>
      <c r="K33" s="365" t="s">
        <v>34</v>
      </c>
    </row>
    <row r="34" spans="1:11" x14ac:dyDescent="0.25">
      <c r="A34" s="451"/>
      <c r="B34" s="5"/>
      <c r="C34" s="5"/>
      <c r="D34" s="5"/>
      <c r="E34" s="5"/>
      <c r="F34" s="5"/>
      <c r="G34" s="5"/>
      <c r="H34" s="5"/>
      <c r="I34" s="5"/>
      <c r="J34" s="5"/>
    </row>
    <row r="35" spans="1:11" ht="33" customHeight="1" x14ac:dyDescent="0.25">
      <c r="A35" s="477" t="s">
        <v>427</v>
      </c>
      <c r="B35" s="537"/>
      <c r="C35" s="537"/>
      <c r="D35" s="537"/>
      <c r="E35" s="537"/>
      <c r="F35" s="537"/>
      <c r="G35" s="537"/>
      <c r="H35" s="537"/>
      <c r="I35" s="537"/>
      <c r="J35" s="537"/>
      <c r="K35" s="5"/>
    </row>
    <row r="36" spans="1:11" x14ac:dyDescent="0.25">
      <c r="A36" s="131" t="s">
        <v>219</v>
      </c>
    </row>
    <row r="37" spans="1:11" x14ac:dyDescent="0.25">
      <c r="A37" s="131" t="s">
        <v>75</v>
      </c>
      <c r="B37" s="64"/>
      <c r="C37" s="64"/>
      <c r="D37" s="64"/>
      <c r="E37" s="64"/>
      <c r="F37" s="64"/>
      <c r="G37" s="64"/>
      <c r="H37" s="64"/>
      <c r="I37" s="64"/>
    </row>
    <row r="38" spans="1:11" x14ac:dyDescent="0.25">
      <c r="B38" s="137"/>
      <c r="C38" s="137"/>
      <c r="D38" s="137"/>
      <c r="E38" s="137"/>
      <c r="F38" s="137"/>
      <c r="G38" s="137"/>
      <c r="H38" s="137"/>
      <c r="I38" s="137"/>
    </row>
    <row r="39" spans="1:11" x14ac:dyDescent="0.25">
      <c r="B39" s="135"/>
      <c r="C39" s="135"/>
      <c r="D39" s="135"/>
      <c r="E39" s="135"/>
      <c r="F39" s="135"/>
      <c r="G39" s="135"/>
      <c r="H39" s="135"/>
      <c r="I39" s="135"/>
    </row>
    <row r="40" spans="1:11" x14ac:dyDescent="0.25">
      <c r="B40" s="137"/>
      <c r="C40" s="137"/>
      <c r="D40" s="137"/>
      <c r="E40" s="137"/>
      <c r="F40" s="137"/>
      <c r="G40" s="137"/>
      <c r="H40" s="137"/>
      <c r="I40" s="137"/>
    </row>
    <row r="41" spans="1:11" x14ac:dyDescent="0.25">
      <c r="B41" s="5"/>
      <c r="C41" s="5"/>
      <c r="D41" s="5"/>
      <c r="E41" s="5"/>
      <c r="F41" s="5"/>
      <c r="G41" s="5"/>
      <c r="H41" s="5"/>
      <c r="I41" s="5"/>
    </row>
    <row r="42" spans="1:11" x14ac:dyDescent="0.25">
      <c r="B42" s="5"/>
      <c r="C42" s="5"/>
      <c r="D42" s="5"/>
      <c r="E42" s="5"/>
      <c r="F42" s="5"/>
      <c r="G42" s="5"/>
      <c r="H42" s="5"/>
      <c r="I42" s="5"/>
    </row>
    <row r="43" spans="1:11" x14ac:dyDescent="0.25">
      <c r="B43" s="5"/>
      <c r="C43" s="5"/>
      <c r="D43" s="5"/>
      <c r="E43" s="5"/>
      <c r="F43" s="5"/>
      <c r="G43" s="5"/>
      <c r="H43" s="5"/>
      <c r="I43" s="5"/>
    </row>
    <row r="44" spans="1:11" x14ac:dyDescent="0.25">
      <c r="B44" s="5"/>
      <c r="C44" s="5"/>
      <c r="D44" s="5"/>
      <c r="E44" s="5"/>
      <c r="F44" s="5"/>
      <c r="G44" s="5"/>
      <c r="H44" s="5"/>
      <c r="I44" s="5"/>
    </row>
    <row r="45" spans="1:11" x14ac:dyDescent="0.25">
      <c r="B45" s="5"/>
      <c r="C45" s="5"/>
      <c r="D45" s="5"/>
      <c r="E45" s="5"/>
      <c r="F45" s="5"/>
      <c r="G45" s="5"/>
      <c r="H45" s="5"/>
      <c r="I45" s="5"/>
    </row>
    <row r="47" spans="1:11" x14ac:dyDescent="0.25">
      <c r="B47" s="137"/>
      <c r="C47" s="137"/>
      <c r="D47" s="137"/>
      <c r="E47" s="137"/>
      <c r="F47" s="137"/>
      <c r="G47" s="137"/>
      <c r="H47" s="137"/>
      <c r="I47" s="137"/>
    </row>
    <row r="48" spans="1:11" x14ac:dyDescent="0.25">
      <c r="B48" s="5"/>
      <c r="C48" s="5"/>
      <c r="D48" s="5"/>
      <c r="E48" s="5"/>
      <c r="F48" s="5"/>
      <c r="G48" s="5"/>
      <c r="H48" s="5"/>
      <c r="I48" s="5"/>
    </row>
    <row r="49" spans="2:9" x14ac:dyDescent="0.25">
      <c r="B49" s="5"/>
      <c r="C49" s="5"/>
      <c r="D49" s="5"/>
      <c r="E49" s="5"/>
      <c r="F49" s="5"/>
      <c r="G49" s="5"/>
      <c r="H49" s="5"/>
      <c r="I49" s="5"/>
    </row>
    <row r="50" spans="2:9" x14ac:dyDescent="0.25">
      <c r="B50" s="5"/>
      <c r="C50" s="5"/>
      <c r="D50" s="5"/>
      <c r="E50" s="5"/>
      <c r="F50" s="5"/>
      <c r="G50" s="5"/>
      <c r="H50" s="5"/>
      <c r="I50" s="5"/>
    </row>
    <row r="51" spans="2:9" x14ac:dyDescent="0.25">
      <c r="B51" s="5"/>
      <c r="C51" s="5"/>
      <c r="D51" s="5"/>
      <c r="E51" s="5"/>
      <c r="F51" s="5"/>
      <c r="G51" s="5"/>
      <c r="H51" s="5"/>
      <c r="I51" s="5"/>
    </row>
    <row r="52" spans="2:9" x14ac:dyDescent="0.25">
      <c r="B52" s="5"/>
      <c r="C52" s="5"/>
      <c r="D52" s="5"/>
      <c r="E52" s="5"/>
      <c r="F52" s="5"/>
      <c r="G52" s="5"/>
      <c r="H52" s="5"/>
      <c r="I52" s="5"/>
    </row>
    <row r="54" spans="2:9" x14ac:dyDescent="0.25">
      <c r="B54" s="137"/>
      <c r="C54" s="137"/>
      <c r="D54" s="137"/>
      <c r="E54" s="137"/>
      <c r="F54" s="137"/>
      <c r="G54" s="137"/>
      <c r="H54" s="137"/>
      <c r="I54" s="137"/>
    </row>
    <row r="55" spans="2:9" x14ac:dyDescent="0.25">
      <c r="B55" s="5"/>
      <c r="C55" s="5"/>
      <c r="D55" s="5"/>
      <c r="E55" s="5"/>
      <c r="F55" s="5"/>
      <c r="G55" s="5"/>
      <c r="H55" s="5"/>
      <c r="I55" s="5"/>
    </row>
    <row r="56" spans="2:9" x14ac:dyDescent="0.25">
      <c r="B56" s="5"/>
      <c r="C56" s="5"/>
      <c r="D56" s="5"/>
      <c r="E56" s="5"/>
      <c r="F56" s="5"/>
      <c r="G56" s="5"/>
      <c r="H56" s="5"/>
      <c r="I56" s="5"/>
    </row>
    <row r="57" spans="2:9" x14ac:dyDescent="0.25">
      <c r="B57" s="5"/>
      <c r="C57" s="5"/>
      <c r="D57" s="5"/>
      <c r="E57" s="5"/>
      <c r="F57" s="5"/>
      <c r="G57" s="5"/>
      <c r="H57" s="5"/>
      <c r="I57" s="5"/>
    </row>
    <row r="58" spans="2:9" x14ac:dyDescent="0.25">
      <c r="B58" s="5"/>
      <c r="C58" s="5"/>
      <c r="D58" s="5"/>
      <c r="E58" s="5"/>
      <c r="F58" s="5"/>
      <c r="G58" s="5"/>
      <c r="H58" s="5"/>
      <c r="I58" s="5"/>
    </row>
    <row r="59" spans="2:9" x14ac:dyDescent="0.25">
      <c r="B59" s="5"/>
      <c r="C59" s="5"/>
      <c r="D59" s="5"/>
      <c r="E59" s="5"/>
      <c r="F59" s="5"/>
      <c r="G59" s="5"/>
      <c r="H59" s="5"/>
      <c r="I59" s="5"/>
    </row>
    <row r="60" spans="2:9" x14ac:dyDescent="0.25">
      <c r="B60" s="5"/>
      <c r="C60" s="5"/>
      <c r="D60" s="5"/>
      <c r="E60" s="5"/>
      <c r="F60" s="254"/>
      <c r="G60" s="5"/>
      <c r="H60" s="5"/>
      <c r="I60" s="5"/>
    </row>
    <row r="61" spans="2:9" x14ac:dyDescent="0.25">
      <c r="B61" s="5"/>
      <c r="C61" s="5"/>
      <c r="D61" s="5"/>
      <c r="E61" s="5"/>
      <c r="F61" s="5"/>
      <c r="G61" s="5"/>
      <c r="H61" s="5"/>
      <c r="I61" s="5"/>
    </row>
    <row r="62" spans="2:9" x14ac:dyDescent="0.25">
      <c r="B62" s="5"/>
      <c r="C62" s="5"/>
      <c r="D62" s="5"/>
      <c r="E62" s="5"/>
      <c r="F62" s="5"/>
      <c r="G62" s="5"/>
      <c r="H62" s="5"/>
      <c r="I62" s="5"/>
    </row>
    <row r="63" spans="2:9" x14ac:dyDescent="0.25">
      <c r="B63" s="5"/>
      <c r="C63" s="5"/>
      <c r="D63" s="5"/>
      <c r="E63" s="5"/>
      <c r="F63" s="5"/>
      <c r="G63" s="5"/>
      <c r="H63" s="5"/>
      <c r="I63" s="5"/>
    </row>
  </sheetData>
  <mergeCells count="2">
    <mergeCell ref="A35:J35"/>
    <mergeCell ref="A1:K1"/>
  </mergeCells>
  <phoneticPr fontId="0" type="noConversion"/>
  <printOptions verticalCentered="1"/>
  <pageMargins left="0.25" right="0.5" top="1" bottom="0.5" header="0.25" footer="0.25"/>
  <pageSetup scale="88" orientation="landscape" r:id="rId1"/>
  <headerFooter scaleWithDoc="0">
    <oddHeader>&amp;R&amp;"Times New Roman,Bold Italic"Pennsylvania Department of Revenue</oddHeader>
  </headerFooter>
  <colBreaks count="1" manualBreakCount="1">
    <brk id="1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H41"/>
  <sheetViews>
    <sheetView zoomScaleNormal="100" workbookViewId="0">
      <selection sqref="A1:G1"/>
    </sheetView>
  </sheetViews>
  <sheetFormatPr defaultColWidth="9.33203125" defaultRowHeight="12.75" x14ac:dyDescent="0.2"/>
  <cols>
    <col min="1" max="1" width="31.6640625" style="4" bestFit="1" customWidth="1"/>
    <col min="2" max="2" width="8.1640625" style="4" customWidth="1"/>
    <col min="3" max="3" width="11.33203125" style="4" customWidth="1"/>
    <col min="4" max="4" width="11.5" style="4" customWidth="1"/>
    <col min="5" max="5" width="11.33203125" style="4" customWidth="1"/>
    <col min="6" max="6" width="11.1640625" style="4" customWidth="1"/>
    <col min="7" max="7" width="11.33203125" style="4" customWidth="1"/>
    <col min="8" max="8" width="10.1640625" style="4" customWidth="1"/>
    <col min="9" max="9" width="12.5" style="4" customWidth="1"/>
    <col min="10" max="16384" width="9.33203125" style="4"/>
  </cols>
  <sheetData>
    <row r="1" spans="1:8" ht="19.5" x14ac:dyDescent="0.3">
      <c r="A1" s="474" t="s">
        <v>245</v>
      </c>
      <c r="B1" s="474"/>
      <c r="C1" s="474"/>
      <c r="D1" s="474"/>
      <c r="E1" s="474"/>
      <c r="F1" s="474"/>
      <c r="G1" s="474"/>
      <c r="H1" s="8"/>
    </row>
    <row r="2" spans="1:8" ht="15.75" x14ac:dyDescent="0.25">
      <c r="A2" s="475" t="s">
        <v>166</v>
      </c>
      <c r="B2" s="475"/>
      <c r="C2" s="475"/>
      <c r="D2" s="475"/>
      <c r="E2" s="475"/>
      <c r="F2" s="475"/>
      <c r="G2" s="475"/>
      <c r="H2" s="8"/>
    </row>
    <row r="3" spans="1:8" x14ac:dyDescent="0.2">
      <c r="A3" s="480" t="s">
        <v>0</v>
      </c>
      <c r="B3" s="480"/>
      <c r="C3" s="480"/>
      <c r="D3" s="480"/>
      <c r="E3" s="480"/>
      <c r="F3" s="480"/>
      <c r="G3" s="480"/>
      <c r="H3" s="8"/>
    </row>
    <row r="4" spans="1:8" ht="15.75" x14ac:dyDescent="0.25">
      <c r="A4" s="13"/>
      <c r="B4" s="8"/>
      <c r="C4" s="8"/>
      <c r="D4" s="8"/>
      <c r="E4" s="8"/>
      <c r="F4" s="8"/>
      <c r="G4" s="9"/>
      <c r="H4" s="9"/>
    </row>
    <row r="5" spans="1:8" x14ac:dyDescent="0.2">
      <c r="A5" s="9"/>
      <c r="B5" s="9"/>
      <c r="C5" s="9"/>
      <c r="D5" s="9"/>
      <c r="E5" s="9"/>
      <c r="F5" s="9"/>
      <c r="G5" s="9"/>
      <c r="H5" s="9"/>
    </row>
    <row r="6" spans="1:8" ht="15.75" x14ac:dyDescent="0.25">
      <c r="A6" s="10"/>
      <c r="B6" s="10"/>
      <c r="C6" s="452" t="s">
        <v>421</v>
      </c>
      <c r="D6" s="452" t="s">
        <v>433</v>
      </c>
      <c r="E6" s="452" t="s">
        <v>454</v>
      </c>
      <c r="F6" s="452" t="s">
        <v>463</v>
      </c>
      <c r="G6" s="452" t="s">
        <v>529</v>
      </c>
    </row>
    <row r="7" spans="1:8" ht="15.75" x14ac:dyDescent="0.25">
      <c r="A7" s="10"/>
      <c r="B7" s="10"/>
      <c r="C7" s="10"/>
      <c r="D7" s="10"/>
      <c r="E7" s="10"/>
    </row>
    <row r="8" spans="1:8" ht="15.75" x14ac:dyDescent="0.25">
      <c r="A8" s="13" t="s">
        <v>191</v>
      </c>
      <c r="B8" s="13"/>
      <c r="C8" s="93">
        <v>11494.495139999999</v>
      </c>
      <c r="D8" s="93">
        <v>19324.532279999999</v>
      </c>
      <c r="E8" s="93">
        <v>25482</v>
      </c>
      <c r="F8" s="93">
        <v>27839.79004</v>
      </c>
      <c r="G8" s="93">
        <v>25939.351040000009</v>
      </c>
    </row>
    <row r="9" spans="1:8" ht="15.75" x14ac:dyDescent="0.25">
      <c r="A9" s="10"/>
      <c r="B9" s="10"/>
      <c r="C9" s="9"/>
      <c r="D9" s="9"/>
      <c r="E9" s="9"/>
      <c r="F9" s="9"/>
      <c r="G9" s="9"/>
    </row>
    <row r="10" spans="1:8" ht="15.75" x14ac:dyDescent="0.25">
      <c r="A10" s="10" t="s">
        <v>192</v>
      </c>
      <c r="B10" s="10"/>
      <c r="C10" s="12">
        <v>1498.0685899999999</v>
      </c>
      <c r="D10" s="12">
        <v>2716.3881900000001</v>
      </c>
      <c r="E10" s="12">
        <v>2184.3198299999999</v>
      </c>
      <c r="F10" s="12">
        <v>3838.6552199999996</v>
      </c>
      <c r="G10" s="12">
        <v>2540.2935900000002</v>
      </c>
    </row>
    <row r="11" spans="1:8" ht="15.75" x14ac:dyDescent="0.25">
      <c r="A11" s="10" t="s">
        <v>230</v>
      </c>
      <c r="B11" s="10"/>
      <c r="C11" s="12">
        <v>6881.2341999999999</v>
      </c>
      <c r="D11" s="12">
        <v>12113.223319999999</v>
      </c>
      <c r="E11" s="12">
        <v>18222.290739999997</v>
      </c>
      <c r="F11" s="12">
        <v>18607.494739999998</v>
      </c>
      <c r="G11" s="12">
        <v>17058.0743</v>
      </c>
    </row>
    <row r="12" spans="1:8" ht="15.75" x14ac:dyDescent="0.25">
      <c r="A12" s="10" t="s">
        <v>193</v>
      </c>
      <c r="B12" s="10"/>
      <c r="C12" s="12">
        <v>399.08431999999999</v>
      </c>
      <c r="D12" s="12">
        <v>584.59654</v>
      </c>
      <c r="E12" s="12">
        <v>674.68370000000004</v>
      </c>
      <c r="F12" s="12">
        <v>692.88526000000002</v>
      </c>
      <c r="G12" s="12">
        <v>751.34375999999997</v>
      </c>
    </row>
    <row r="13" spans="1:8" ht="18.75" x14ac:dyDescent="0.25">
      <c r="A13" s="10" t="s">
        <v>244</v>
      </c>
      <c r="B13" s="10"/>
      <c r="C13" s="12">
        <v>2716.1080300000003</v>
      </c>
      <c r="D13" s="12">
        <v>3910.3242300000002</v>
      </c>
      <c r="E13" s="12">
        <v>4400.3746699999992</v>
      </c>
      <c r="F13" s="12">
        <v>4700.7548200000001</v>
      </c>
      <c r="G13" s="12">
        <v>5589.6393900000003</v>
      </c>
    </row>
    <row r="14" spans="1:8" x14ac:dyDescent="0.2">
      <c r="C14" s="17"/>
      <c r="D14" s="17"/>
      <c r="E14" s="17"/>
      <c r="F14" s="17"/>
      <c r="H14" s="9"/>
    </row>
    <row r="15" spans="1:8" x14ac:dyDescent="0.2">
      <c r="A15" s="9"/>
      <c r="B15" s="9"/>
      <c r="C15" s="9"/>
      <c r="D15" s="9"/>
      <c r="E15" s="9"/>
      <c r="F15" s="9"/>
      <c r="G15" s="9"/>
      <c r="H15" s="9"/>
    </row>
    <row r="16" spans="1:8" x14ac:dyDescent="0.2">
      <c r="A16" s="538" t="s">
        <v>394</v>
      </c>
      <c r="B16" s="538"/>
      <c r="C16" s="538"/>
      <c r="D16" s="538"/>
      <c r="E16" s="538"/>
      <c r="F16" s="538"/>
      <c r="G16" s="538"/>
      <c r="H16" s="9"/>
    </row>
    <row r="17" spans="1:8" x14ac:dyDescent="0.2">
      <c r="A17" s="538" t="s">
        <v>395</v>
      </c>
      <c r="B17" s="538"/>
      <c r="C17" s="538"/>
      <c r="D17" s="538"/>
      <c r="E17" s="538"/>
      <c r="F17" s="538"/>
      <c r="G17" s="538"/>
      <c r="H17" s="9"/>
    </row>
    <row r="18" spans="1:8" x14ac:dyDescent="0.2">
      <c r="A18" s="9"/>
      <c r="B18" s="9"/>
      <c r="C18" s="9"/>
      <c r="D18" s="9"/>
      <c r="E18" s="9"/>
      <c r="F18" s="9"/>
      <c r="G18" s="9"/>
      <c r="H18" s="9"/>
    </row>
    <row r="19" spans="1:8" x14ac:dyDescent="0.2">
      <c r="A19" s="9"/>
      <c r="B19" s="9"/>
      <c r="C19" s="9"/>
      <c r="D19" s="9"/>
      <c r="E19" s="9"/>
      <c r="F19" s="9"/>
      <c r="G19" s="9"/>
      <c r="H19" s="9"/>
    </row>
    <row r="20" spans="1:8" x14ac:dyDescent="0.2">
      <c r="A20" s="9"/>
      <c r="B20" s="9"/>
      <c r="C20" s="9"/>
      <c r="D20" s="9"/>
      <c r="E20" s="9"/>
      <c r="F20" s="9"/>
      <c r="G20" s="9"/>
      <c r="H20" s="9"/>
    </row>
    <row r="21" spans="1:8" ht="18.75" x14ac:dyDescent="0.3">
      <c r="A21" s="7" t="s">
        <v>194</v>
      </c>
      <c r="B21" s="8"/>
      <c r="C21" s="8"/>
      <c r="D21" s="8"/>
      <c r="E21" s="8"/>
      <c r="F21" s="8"/>
      <c r="G21" s="8"/>
      <c r="H21" s="9"/>
    </row>
    <row r="22" spans="1:8" ht="15.75" x14ac:dyDescent="0.25">
      <c r="A22" s="6" t="s">
        <v>166</v>
      </c>
      <c r="B22" s="8"/>
      <c r="C22" s="8"/>
      <c r="D22" s="8"/>
      <c r="E22" s="8"/>
      <c r="F22" s="8"/>
      <c r="G22" s="8"/>
      <c r="H22" s="9"/>
    </row>
    <row r="23" spans="1:8" x14ac:dyDescent="0.2">
      <c r="A23" s="34" t="s">
        <v>26</v>
      </c>
      <c r="B23" s="8"/>
      <c r="C23" s="8"/>
      <c r="D23" s="8"/>
      <c r="E23" s="8"/>
      <c r="F23" s="8"/>
      <c r="G23" s="8"/>
      <c r="H23" s="9"/>
    </row>
    <row r="24" spans="1:8" x14ac:dyDescent="0.2">
      <c r="A24" s="34"/>
      <c r="B24" s="8"/>
      <c r="C24" s="8"/>
      <c r="D24" s="8"/>
      <c r="E24" s="8"/>
      <c r="F24" s="8"/>
      <c r="G24" s="8"/>
      <c r="H24" s="9"/>
    </row>
    <row r="25" spans="1:8" x14ac:dyDescent="0.2">
      <c r="A25" s="9"/>
      <c r="B25" s="9"/>
      <c r="C25" s="9"/>
      <c r="D25" s="9"/>
      <c r="E25" s="9"/>
      <c r="F25" s="9"/>
      <c r="G25" s="9"/>
      <c r="H25" s="9"/>
    </row>
    <row r="26" spans="1:8" ht="15.75" x14ac:dyDescent="0.25">
      <c r="A26" s="10"/>
      <c r="B26" s="10"/>
      <c r="C26" s="370" t="s">
        <v>421</v>
      </c>
      <c r="D26" s="370" t="s">
        <v>433</v>
      </c>
      <c r="E26" s="370" t="s">
        <v>454</v>
      </c>
      <c r="F26" s="452" t="s">
        <v>463</v>
      </c>
      <c r="G26" s="452" t="s">
        <v>529</v>
      </c>
    </row>
    <row r="27" spans="1:8" ht="15.75" x14ac:dyDescent="0.25">
      <c r="A27" s="10"/>
      <c r="B27" s="10"/>
      <c r="C27" s="9"/>
      <c r="D27" s="9"/>
      <c r="E27" s="9"/>
    </row>
    <row r="28" spans="1:8" ht="15.75" x14ac:dyDescent="0.25">
      <c r="A28" s="13" t="s">
        <v>191</v>
      </c>
      <c r="B28" s="13"/>
      <c r="C28" s="453">
        <v>3.7930000000000001</v>
      </c>
      <c r="D28" s="453">
        <v>4.7</v>
      </c>
      <c r="E28" s="453">
        <v>7.6</v>
      </c>
      <c r="F28" s="453">
        <v>2.9</v>
      </c>
      <c r="G28" s="453">
        <v>4.4198699999999995</v>
      </c>
    </row>
    <row r="29" spans="1:8" ht="15.75" x14ac:dyDescent="0.25">
      <c r="A29" s="10" t="s">
        <v>455</v>
      </c>
      <c r="B29" s="10"/>
      <c r="C29" s="233">
        <v>1.298</v>
      </c>
      <c r="D29" s="233">
        <v>2.1</v>
      </c>
      <c r="E29" s="233">
        <v>3.8</v>
      </c>
      <c r="F29" s="233">
        <v>1.2</v>
      </c>
      <c r="G29" s="233">
        <v>0.81986999999999943</v>
      </c>
    </row>
    <row r="30" spans="1:8" ht="15.75" x14ac:dyDescent="0.25">
      <c r="A30" s="10" t="s">
        <v>456</v>
      </c>
      <c r="B30" s="10"/>
      <c r="C30" s="233">
        <v>2.4950000000000001</v>
      </c>
      <c r="D30" s="233">
        <v>2.6</v>
      </c>
      <c r="E30" s="233">
        <v>3.8</v>
      </c>
      <c r="F30" s="233">
        <v>1.7</v>
      </c>
      <c r="G30" s="233">
        <v>3.6</v>
      </c>
    </row>
    <row r="31" spans="1:8" ht="15.75" x14ac:dyDescent="0.25">
      <c r="A31" s="10"/>
      <c r="B31" s="10"/>
      <c r="C31" s="11"/>
      <c r="D31" s="11"/>
      <c r="E31" s="11"/>
      <c r="F31" s="11"/>
      <c r="G31" s="11"/>
    </row>
    <row r="32" spans="1:8" x14ac:dyDescent="0.2">
      <c r="B32" s="9"/>
      <c r="C32" s="18"/>
      <c r="D32" s="18"/>
      <c r="E32" s="18"/>
      <c r="F32" s="18"/>
      <c r="G32" s="18"/>
      <c r="H32" s="9"/>
    </row>
    <row r="33" spans="1:8" ht="12.75" customHeight="1" x14ac:dyDescent="0.2">
      <c r="A33" s="39"/>
      <c r="B33" s="212"/>
      <c r="C33" s="212"/>
      <c r="D33" s="212"/>
      <c r="E33" s="212"/>
      <c r="F33" s="212"/>
      <c r="G33" s="212"/>
      <c r="H33" s="9"/>
    </row>
    <row r="34" spans="1:8" x14ac:dyDescent="0.2">
      <c r="A34" s="9"/>
      <c r="B34" s="9"/>
      <c r="C34" s="9"/>
      <c r="D34" s="9"/>
      <c r="E34" s="9"/>
      <c r="F34" s="9"/>
      <c r="G34" s="9"/>
      <c r="H34" s="9"/>
    </row>
    <row r="35" spans="1:8" x14ac:dyDescent="0.2">
      <c r="A35" s="9"/>
      <c r="B35" s="9"/>
      <c r="C35" s="9"/>
      <c r="D35" s="9"/>
      <c r="E35" s="9"/>
      <c r="F35" s="9"/>
      <c r="G35" s="9"/>
      <c r="H35" s="9"/>
    </row>
    <row r="36" spans="1:8" x14ac:dyDescent="0.2">
      <c r="A36" s="133"/>
      <c r="B36" s="9"/>
      <c r="C36" s="9"/>
      <c r="D36" s="9"/>
      <c r="E36" s="9"/>
      <c r="F36" s="9"/>
      <c r="G36" s="9"/>
      <c r="H36" s="9"/>
    </row>
    <row r="37" spans="1:8" ht="10.9" customHeight="1" x14ac:dyDescent="0.2">
      <c r="A37" s="9"/>
      <c r="B37" s="9"/>
      <c r="C37" s="9"/>
      <c r="D37" s="9"/>
      <c r="E37" s="9"/>
      <c r="F37" s="9"/>
      <c r="G37" s="9"/>
      <c r="H37" s="9"/>
    </row>
    <row r="38" spans="1:8" x14ac:dyDescent="0.2">
      <c r="A38" s="9"/>
      <c r="B38" s="9"/>
      <c r="C38" s="9"/>
      <c r="D38" s="9"/>
      <c r="E38" s="9"/>
      <c r="F38" s="9"/>
      <c r="G38" s="9"/>
      <c r="H38" s="9"/>
    </row>
    <row r="39" spans="1:8" x14ac:dyDescent="0.2">
      <c r="A39" s="9"/>
      <c r="B39" s="9"/>
      <c r="C39" s="9"/>
      <c r="D39" s="9"/>
      <c r="E39" s="9"/>
      <c r="F39" s="9"/>
      <c r="G39" s="9"/>
      <c r="H39" s="9"/>
    </row>
    <row r="40" spans="1:8" x14ac:dyDescent="0.2">
      <c r="A40" s="9"/>
      <c r="B40" s="9"/>
      <c r="C40" s="9"/>
      <c r="D40" s="9"/>
      <c r="E40" s="9"/>
      <c r="F40" s="9"/>
      <c r="G40" s="9"/>
      <c r="H40" s="9"/>
    </row>
    <row r="41" spans="1:8" x14ac:dyDescent="0.2">
      <c r="A41" s="9"/>
      <c r="B41" s="9"/>
      <c r="C41" s="9"/>
      <c r="D41" s="9"/>
      <c r="E41" s="9"/>
      <c r="F41" s="9"/>
      <c r="G41" s="9"/>
      <c r="H41" s="9"/>
    </row>
  </sheetData>
  <mergeCells count="5">
    <mergeCell ref="A1:G1"/>
    <mergeCell ref="A2:G2"/>
    <mergeCell ref="A3:G3"/>
    <mergeCell ref="A16:G16"/>
    <mergeCell ref="A17:G17"/>
  </mergeCells>
  <phoneticPr fontId="0" type="noConversion"/>
  <printOptions horizontalCentered="1"/>
  <pageMargins left="0.5" right="0.5" top="1" bottom="0.5" header="0.25" footer="0.25"/>
  <pageSetup orientation="portrait" r:id="rId1"/>
  <headerFooter scaleWithDoc="0">
    <oddHeader>&amp;R&amp;"Times New Roman,Bold Italic"Pennsylvania Department of Revenue</oddHeader>
    <oddFooter>&amp;C- 26 -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V67"/>
  <sheetViews>
    <sheetView zoomScale="85" zoomScaleNormal="85" workbookViewId="0">
      <selection sqref="A1:K1"/>
    </sheetView>
  </sheetViews>
  <sheetFormatPr defaultColWidth="9.1640625" defaultRowHeight="12.75" x14ac:dyDescent="0.2"/>
  <cols>
    <col min="1" max="1" width="26.33203125" style="213" bestFit="1" customWidth="1"/>
    <col min="2" max="2" width="12.1640625" style="213" customWidth="1"/>
    <col min="3" max="3" width="12.5" style="230" customWidth="1"/>
    <col min="4" max="7" width="12.83203125" style="230" customWidth="1"/>
    <col min="8" max="8" width="12.6640625" style="230" customWidth="1"/>
    <col min="9" max="9" width="13.5" style="230" customWidth="1"/>
    <col min="10" max="10" width="12.1640625" style="230" bestFit="1" customWidth="1"/>
    <col min="11" max="11" width="13.33203125" style="213" customWidth="1"/>
    <col min="12" max="12" width="12.1640625" style="226" bestFit="1" customWidth="1"/>
    <col min="13" max="13" width="9.1640625" style="213" customWidth="1"/>
    <col min="14" max="16384" width="9.1640625" style="213"/>
  </cols>
  <sheetData>
    <row r="1" spans="1:13" ht="18.75" x14ac:dyDescent="0.3">
      <c r="A1" s="524" t="s">
        <v>341</v>
      </c>
      <c r="B1" s="524"/>
      <c r="C1" s="524"/>
      <c r="D1" s="524"/>
      <c r="E1" s="524"/>
      <c r="F1" s="524"/>
      <c r="G1" s="524"/>
      <c r="H1" s="524"/>
      <c r="I1" s="524"/>
      <c r="J1" s="524"/>
      <c r="K1" s="524"/>
    </row>
    <row r="2" spans="1:13" ht="18.75" x14ac:dyDescent="0.3">
      <c r="A2" s="524" t="s">
        <v>342</v>
      </c>
      <c r="B2" s="524"/>
      <c r="C2" s="524"/>
      <c r="D2" s="524"/>
      <c r="E2" s="524"/>
      <c r="F2" s="524"/>
      <c r="G2" s="524"/>
      <c r="H2" s="524"/>
      <c r="I2" s="524"/>
      <c r="J2" s="524"/>
      <c r="K2" s="524"/>
    </row>
    <row r="3" spans="1:13" ht="15" x14ac:dyDescent="0.25">
      <c r="A3" s="542" t="s">
        <v>0</v>
      </c>
      <c r="B3" s="542"/>
      <c r="C3" s="542"/>
      <c r="D3" s="542"/>
      <c r="E3" s="542"/>
      <c r="F3" s="542"/>
      <c r="G3" s="542"/>
      <c r="H3" s="542"/>
      <c r="I3" s="542"/>
      <c r="J3" s="542"/>
      <c r="K3" s="542"/>
    </row>
    <row r="4" spans="1:13" ht="15" x14ac:dyDescent="0.25">
      <c r="A4" s="69"/>
      <c r="B4" s="223"/>
      <c r="C4" s="223"/>
      <c r="D4" s="223"/>
      <c r="E4" s="223"/>
      <c r="F4" s="223"/>
      <c r="G4" s="223"/>
      <c r="H4" s="223"/>
      <c r="I4" s="223"/>
      <c r="J4" s="213"/>
    </row>
    <row r="5" spans="1:13" ht="15" x14ac:dyDescent="0.25">
      <c r="A5" s="69"/>
      <c r="B5" s="151"/>
      <c r="C5" s="151"/>
      <c r="D5" s="151"/>
      <c r="E5" s="151"/>
      <c r="F5" s="151"/>
      <c r="G5" s="151"/>
      <c r="H5" s="151"/>
      <c r="I5" s="151"/>
      <c r="J5" s="213"/>
      <c r="K5" s="292"/>
    </row>
    <row r="6" spans="1:13" ht="15" x14ac:dyDescent="0.25">
      <c r="A6" s="69"/>
      <c r="B6" s="454">
        <v>2009</v>
      </c>
      <c r="C6" s="454">
        <v>2010</v>
      </c>
      <c r="D6" s="454">
        <v>2011</v>
      </c>
      <c r="E6" s="454">
        <v>2012</v>
      </c>
      <c r="F6" s="454">
        <v>2013</v>
      </c>
      <c r="G6" s="454">
        <v>2014</v>
      </c>
      <c r="H6" s="454">
        <v>2015</v>
      </c>
      <c r="I6" s="454">
        <v>2016</v>
      </c>
      <c r="J6" s="454">
        <v>2017</v>
      </c>
      <c r="K6" s="454">
        <v>2018</v>
      </c>
    </row>
    <row r="7" spans="1:13" ht="15" x14ac:dyDescent="0.25">
      <c r="A7" s="69"/>
      <c r="C7" s="213"/>
      <c r="D7" s="152"/>
      <c r="E7" s="152"/>
      <c r="F7" s="152"/>
      <c r="G7" s="152"/>
      <c r="H7" s="152"/>
      <c r="I7" s="152"/>
      <c r="J7" s="152"/>
    </row>
    <row r="8" spans="1:13" ht="15" x14ac:dyDescent="0.25">
      <c r="A8" s="259" t="s">
        <v>195</v>
      </c>
      <c r="B8" s="228">
        <v>1757650.6680000001</v>
      </c>
      <c r="C8" s="228">
        <v>1748708.3470000001</v>
      </c>
      <c r="D8" s="228">
        <v>1922112</v>
      </c>
      <c r="E8" s="228">
        <v>2139307</v>
      </c>
      <c r="F8" s="228">
        <v>2305100</v>
      </c>
      <c r="G8" s="228">
        <v>2444853</v>
      </c>
      <c r="H8" s="228">
        <v>2591600</v>
      </c>
      <c r="I8" s="228">
        <v>2792667</v>
      </c>
      <c r="J8" s="228">
        <v>2726626</v>
      </c>
      <c r="K8" s="228">
        <v>2824239</v>
      </c>
      <c r="M8" s="227"/>
    </row>
    <row r="9" spans="1:13" ht="18" x14ac:dyDescent="0.25">
      <c r="A9" s="259" t="s">
        <v>439</v>
      </c>
      <c r="B9" s="228">
        <v>399112.79</v>
      </c>
      <c r="C9" s="228">
        <v>387751.38299999997</v>
      </c>
      <c r="D9" s="228">
        <v>379679</v>
      </c>
      <c r="E9" s="228">
        <v>359924</v>
      </c>
      <c r="F9" s="228">
        <v>345146</v>
      </c>
      <c r="G9" s="228">
        <v>329686</v>
      </c>
      <c r="H9" s="228">
        <f>211601+99319</f>
        <v>310920</v>
      </c>
      <c r="I9" s="228">
        <f>198466+95509</f>
        <v>293975</v>
      </c>
      <c r="J9" s="228">
        <f>190153+93674</f>
        <v>283827</v>
      </c>
      <c r="K9" s="228">
        <f>180340+90103</f>
        <v>270443</v>
      </c>
      <c r="M9" s="227"/>
    </row>
    <row r="10" spans="1:13" ht="18" x14ac:dyDescent="0.25">
      <c r="A10" s="259" t="s">
        <v>440</v>
      </c>
      <c r="B10" s="228">
        <v>260386.56</v>
      </c>
      <c r="C10" s="228">
        <v>260350.75</v>
      </c>
      <c r="D10" s="228">
        <v>254495</v>
      </c>
      <c r="E10" s="228">
        <v>245601</v>
      </c>
      <c r="F10" s="228">
        <v>242894</v>
      </c>
      <c r="G10" s="228">
        <v>238553</v>
      </c>
      <c r="H10" s="228">
        <f>157214+77618</f>
        <v>234832</v>
      </c>
      <c r="I10" s="228">
        <f>153640+79072</f>
        <v>232712</v>
      </c>
      <c r="J10" s="228">
        <f>150075+79559</f>
        <v>229634</v>
      </c>
      <c r="K10" s="228">
        <f>144070+76588</f>
        <v>220658</v>
      </c>
      <c r="M10" s="227"/>
    </row>
    <row r="11" spans="1:13" ht="15" x14ac:dyDescent="0.25">
      <c r="A11" s="259" t="s">
        <v>196</v>
      </c>
      <c r="B11" s="228">
        <v>187287.52</v>
      </c>
      <c r="C11" s="228">
        <v>180424.864</v>
      </c>
      <c r="D11" s="228">
        <v>172249</v>
      </c>
      <c r="E11" s="228">
        <v>159853</v>
      </c>
      <c r="F11" s="228">
        <v>167505</v>
      </c>
      <c r="G11" s="228">
        <v>151528</v>
      </c>
      <c r="H11" s="228">
        <v>136196</v>
      </c>
      <c r="I11" s="228">
        <v>137073</v>
      </c>
      <c r="J11" s="228">
        <v>129927</v>
      </c>
      <c r="K11" s="228">
        <v>109602</v>
      </c>
      <c r="M11" s="227"/>
    </row>
    <row r="12" spans="1:13" ht="18" x14ac:dyDescent="0.25">
      <c r="A12" s="259" t="s">
        <v>441</v>
      </c>
      <c r="B12" s="228">
        <v>261030.95300000001</v>
      </c>
      <c r="C12" s="228">
        <v>265134.91100000002</v>
      </c>
      <c r="D12" s="228">
        <v>178164</v>
      </c>
      <c r="E12" s="228">
        <v>244346</v>
      </c>
      <c r="F12" s="228">
        <v>368090</v>
      </c>
      <c r="G12" s="228">
        <v>274662</v>
      </c>
      <c r="H12" s="228">
        <v>216534</v>
      </c>
      <c r="I12" s="228">
        <v>324572</v>
      </c>
      <c r="J12" s="228">
        <v>227000</v>
      </c>
      <c r="K12" s="228">
        <v>245089</v>
      </c>
      <c r="M12" s="227"/>
    </row>
    <row r="13" spans="1:13" ht="15" x14ac:dyDescent="0.25">
      <c r="A13" s="259" t="s">
        <v>236</v>
      </c>
      <c r="B13" s="228">
        <v>50026.595000000001</v>
      </c>
      <c r="C13" s="228">
        <v>48340.6</v>
      </c>
      <c r="D13" s="228">
        <v>36011</v>
      </c>
      <c r="E13" s="228">
        <v>33346</v>
      </c>
      <c r="F13" s="228">
        <v>32766</v>
      </c>
      <c r="G13" s="228">
        <v>26716</v>
      </c>
      <c r="H13" s="228">
        <v>23309</v>
      </c>
      <c r="I13" s="228">
        <v>33426</v>
      </c>
      <c r="J13" s="228">
        <v>25588</v>
      </c>
      <c r="K13" s="228">
        <v>27626</v>
      </c>
      <c r="M13" s="227"/>
    </row>
    <row r="14" spans="1:13" ht="18" x14ac:dyDescent="0.25">
      <c r="A14" s="259" t="s">
        <v>539</v>
      </c>
      <c r="B14" s="228" t="s">
        <v>34</v>
      </c>
      <c r="C14" s="228">
        <v>34624.232000000004</v>
      </c>
      <c r="D14" s="228">
        <v>107929</v>
      </c>
      <c r="E14" s="228">
        <v>131590</v>
      </c>
      <c r="F14" s="228">
        <v>71273</v>
      </c>
      <c r="G14" s="228">
        <v>126742</v>
      </c>
      <c r="H14" s="228">
        <v>107271</v>
      </c>
      <c r="I14" s="228">
        <v>90193</v>
      </c>
      <c r="J14" s="228">
        <v>79371</v>
      </c>
      <c r="K14" s="228">
        <v>119048</v>
      </c>
      <c r="M14" s="227"/>
    </row>
    <row r="15" spans="1:13" ht="15" x14ac:dyDescent="0.25">
      <c r="A15" s="259" t="s">
        <v>383</v>
      </c>
      <c r="B15" s="228" t="s">
        <v>34</v>
      </c>
      <c r="C15" s="228">
        <v>6202.201</v>
      </c>
      <c r="D15" s="228">
        <v>18292</v>
      </c>
      <c r="E15" s="228">
        <v>19644</v>
      </c>
      <c r="F15" s="228">
        <v>12523</v>
      </c>
      <c r="G15" s="228">
        <v>19165</v>
      </c>
      <c r="H15" s="228">
        <v>17661</v>
      </c>
      <c r="I15" s="228">
        <v>16175</v>
      </c>
      <c r="J15" s="228">
        <v>15036</v>
      </c>
      <c r="K15" s="228">
        <v>14838</v>
      </c>
      <c r="M15" s="227"/>
    </row>
    <row r="16" spans="1:13" ht="15" x14ac:dyDescent="0.25">
      <c r="A16" s="259" t="s">
        <v>411</v>
      </c>
      <c r="B16" s="228">
        <v>20366.011999999999</v>
      </c>
      <c r="C16" s="228">
        <v>16628.901999999998</v>
      </c>
      <c r="D16" s="228" t="s">
        <v>34</v>
      </c>
      <c r="E16" s="228" t="s">
        <v>34</v>
      </c>
      <c r="F16" s="228" t="s">
        <v>34</v>
      </c>
      <c r="G16" s="228" t="s">
        <v>34</v>
      </c>
      <c r="H16" s="228" t="s">
        <v>34</v>
      </c>
      <c r="I16" s="228" t="s">
        <v>34</v>
      </c>
      <c r="J16" s="228" t="s">
        <v>34</v>
      </c>
      <c r="K16" s="228" t="s">
        <v>34</v>
      </c>
      <c r="M16" s="227"/>
    </row>
    <row r="17" spans="1:22" ht="15" x14ac:dyDescent="0.25">
      <c r="A17" s="259" t="s">
        <v>362</v>
      </c>
      <c r="B17" s="228">
        <v>19890.276000000002</v>
      </c>
      <c r="C17" s="228">
        <v>19464.175999999999</v>
      </c>
      <c r="D17" s="228">
        <v>22704</v>
      </c>
      <c r="E17" s="228">
        <v>24314</v>
      </c>
      <c r="F17" s="228">
        <v>25654</v>
      </c>
      <c r="G17" s="228">
        <v>28604</v>
      </c>
      <c r="H17" s="228">
        <v>28622</v>
      </c>
      <c r="I17" s="228">
        <v>29129</v>
      </c>
      <c r="J17" s="228">
        <v>31814</v>
      </c>
      <c r="K17" s="228">
        <v>27435</v>
      </c>
      <c r="M17" s="227"/>
    </row>
    <row r="18" spans="1:22" ht="15" x14ac:dyDescent="0.25">
      <c r="A18" s="259" t="s">
        <v>261</v>
      </c>
      <c r="B18" s="228">
        <v>19164.806</v>
      </c>
      <c r="C18" s="228">
        <v>18413.96</v>
      </c>
      <c r="D18" s="228">
        <v>19965</v>
      </c>
      <c r="E18" s="228">
        <v>20946</v>
      </c>
      <c r="F18" s="228">
        <v>20399</v>
      </c>
      <c r="G18" s="228">
        <v>19949</v>
      </c>
      <c r="H18" s="228">
        <v>17558</v>
      </c>
      <c r="I18" s="228">
        <v>31552</v>
      </c>
      <c r="J18" s="228">
        <v>18788</v>
      </c>
      <c r="K18" s="228">
        <v>11705</v>
      </c>
      <c r="M18" s="227"/>
    </row>
    <row r="19" spans="1:22" ht="18" x14ac:dyDescent="0.25">
      <c r="A19" s="259" t="s">
        <v>540</v>
      </c>
      <c r="B19" s="228">
        <v>57589.224000000002</v>
      </c>
      <c r="C19" s="228">
        <v>3037.8180000000002</v>
      </c>
      <c r="D19" s="228">
        <v>56324</v>
      </c>
      <c r="E19" s="228">
        <v>66008</v>
      </c>
      <c r="F19" s="228">
        <v>65126</v>
      </c>
      <c r="G19" s="228">
        <v>95948</v>
      </c>
      <c r="H19" s="228">
        <v>68022</v>
      </c>
      <c r="I19" s="228">
        <v>67190</v>
      </c>
      <c r="J19" s="228">
        <v>79601</v>
      </c>
      <c r="K19" s="228">
        <v>113379</v>
      </c>
      <c r="M19" s="227"/>
    </row>
    <row r="20" spans="1:22" ht="18" x14ac:dyDescent="0.25">
      <c r="A20" s="259" t="s">
        <v>541</v>
      </c>
      <c r="B20" s="228">
        <v>22530.626</v>
      </c>
      <c r="C20" s="228">
        <v>42334.332000000002</v>
      </c>
      <c r="D20" s="228" t="s">
        <v>34</v>
      </c>
      <c r="E20" s="228" t="s">
        <v>34</v>
      </c>
      <c r="F20" s="228" t="s">
        <v>34</v>
      </c>
      <c r="G20" s="228" t="s">
        <v>34</v>
      </c>
      <c r="H20" s="228" t="s">
        <v>34</v>
      </c>
      <c r="I20" s="228" t="s">
        <v>34</v>
      </c>
      <c r="J20" s="228" t="s">
        <v>34</v>
      </c>
      <c r="K20" s="228" t="s">
        <v>34</v>
      </c>
      <c r="M20" s="227"/>
    </row>
    <row r="21" spans="1:22" ht="18" x14ac:dyDescent="0.25">
      <c r="A21" s="259" t="s">
        <v>442</v>
      </c>
      <c r="B21" s="228">
        <v>33126.213000000003</v>
      </c>
      <c r="C21" s="228">
        <v>34300.934000000001</v>
      </c>
      <c r="D21" s="228">
        <v>39989</v>
      </c>
      <c r="E21" s="228">
        <v>40750</v>
      </c>
      <c r="F21" s="228">
        <v>43190</v>
      </c>
      <c r="G21" s="228">
        <v>43162</v>
      </c>
      <c r="H21" s="228">
        <v>43763</v>
      </c>
      <c r="I21" s="228">
        <v>45767</v>
      </c>
      <c r="J21" s="228">
        <f>28260+17614</f>
        <v>45874</v>
      </c>
      <c r="K21" s="228">
        <f>27604+17209</f>
        <v>44813</v>
      </c>
      <c r="M21" s="227"/>
    </row>
    <row r="22" spans="1:22" ht="18" x14ac:dyDescent="0.25">
      <c r="A22" s="259" t="s">
        <v>542</v>
      </c>
      <c r="B22" s="228" t="s">
        <v>34</v>
      </c>
      <c r="C22" s="228" t="s">
        <v>34</v>
      </c>
      <c r="D22" s="228" t="s">
        <v>34</v>
      </c>
      <c r="E22" s="228" t="s">
        <v>34</v>
      </c>
      <c r="F22" s="228" t="s">
        <v>34</v>
      </c>
      <c r="G22" s="228" t="s">
        <v>34</v>
      </c>
      <c r="H22" s="228">
        <v>5010</v>
      </c>
      <c r="I22" s="228" t="s">
        <v>34</v>
      </c>
      <c r="J22" s="228" t="s">
        <v>34</v>
      </c>
      <c r="K22" s="228" t="s">
        <v>34</v>
      </c>
      <c r="M22" s="227"/>
    </row>
    <row r="23" spans="1:22" ht="18" x14ac:dyDescent="0.25">
      <c r="A23" s="315" t="s">
        <v>543</v>
      </c>
      <c r="B23" s="314" t="s">
        <v>34</v>
      </c>
      <c r="C23" s="314" t="s">
        <v>34</v>
      </c>
      <c r="D23" s="314" t="s">
        <v>34</v>
      </c>
      <c r="E23" s="314" t="s">
        <v>34</v>
      </c>
      <c r="F23" s="314" t="s">
        <v>34</v>
      </c>
      <c r="G23" s="314" t="s">
        <v>34</v>
      </c>
      <c r="H23" s="314">
        <f>4824+2224</f>
        <v>7048</v>
      </c>
      <c r="I23" s="314">
        <f>5594+3014</f>
        <v>8608</v>
      </c>
      <c r="J23" s="314">
        <f>4369+2642</f>
        <v>7011</v>
      </c>
      <c r="K23" s="314">
        <f>3735+2263</f>
        <v>5998</v>
      </c>
      <c r="M23" s="227"/>
    </row>
    <row r="24" spans="1:22" ht="18" x14ac:dyDescent="0.25">
      <c r="A24" s="315" t="s">
        <v>544</v>
      </c>
      <c r="B24" s="314" t="s">
        <v>34</v>
      </c>
      <c r="C24" s="314" t="s">
        <v>34</v>
      </c>
      <c r="D24" s="314" t="s">
        <v>34</v>
      </c>
      <c r="E24" s="314" t="s">
        <v>34</v>
      </c>
      <c r="F24" s="314" t="s">
        <v>34</v>
      </c>
      <c r="G24" s="314" t="s">
        <v>34</v>
      </c>
      <c r="H24" s="314">
        <v>11300</v>
      </c>
      <c r="I24" s="314">
        <v>32125</v>
      </c>
      <c r="J24" s="314">
        <v>22492</v>
      </c>
      <c r="K24" s="314">
        <v>17826</v>
      </c>
      <c r="M24" s="227"/>
    </row>
    <row r="25" spans="1:22" ht="18" x14ac:dyDescent="0.25">
      <c r="A25" s="315" t="s">
        <v>545</v>
      </c>
      <c r="B25" s="314" t="s">
        <v>34</v>
      </c>
      <c r="C25" s="314" t="s">
        <v>34</v>
      </c>
      <c r="D25" s="314" t="s">
        <v>34</v>
      </c>
      <c r="E25" s="314" t="s">
        <v>34</v>
      </c>
      <c r="F25" s="314" t="s">
        <v>34</v>
      </c>
      <c r="G25" s="314" t="s">
        <v>34</v>
      </c>
      <c r="H25" s="314" t="s">
        <v>34</v>
      </c>
      <c r="I25" s="314" t="s">
        <v>34</v>
      </c>
      <c r="J25" s="314">
        <v>23438</v>
      </c>
      <c r="K25" s="314">
        <v>25804</v>
      </c>
      <c r="M25" s="227"/>
    </row>
    <row r="26" spans="1:22" ht="18" x14ac:dyDescent="0.25">
      <c r="A26" s="315" t="s">
        <v>546</v>
      </c>
      <c r="B26" s="314" t="s">
        <v>34</v>
      </c>
      <c r="C26" s="314" t="s">
        <v>34</v>
      </c>
      <c r="D26" s="314" t="s">
        <v>34</v>
      </c>
      <c r="E26" s="314" t="s">
        <v>34</v>
      </c>
      <c r="F26" s="314" t="s">
        <v>34</v>
      </c>
      <c r="G26" s="314" t="s">
        <v>34</v>
      </c>
      <c r="H26" s="314" t="s">
        <v>34</v>
      </c>
      <c r="I26" s="314" t="s">
        <v>34</v>
      </c>
      <c r="J26" s="314">
        <v>55008</v>
      </c>
      <c r="K26" s="314">
        <v>114450</v>
      </c>
      <c r="M26" s="227"/>
    </row>
    <row r="27" spans="1:22" ht="18" x14ac:dyDescent="0.25">
      <c r="A27" s="315" t="s">
        <v>537</v>
      </c>
      <c r="B27" s="314" t="s">
        <v>34</v>
      </c>
      <c r="C27" s="314" t="s">
        <v>34</v>
      </c>
      <c r="D27" s="314" t="s">
        <v>34</v>
      </c>
      <c r="E27" s="314" t="s">
        <v>34</v>
      </c>
      <c r="F27" s="314" t="s">
        <v>34</v>
      </c>
      <c r="G27" s="314" t="s">
        <v>34</v>
      </c>
      <c r="H27" s="314" t="s">
        <v>34</v>
      </c>
      <c r="I27" s="314" t="s">
        <v>34</v>
      </c>
      <c r="J27" s="314" t="s">
        <v>34</v>
      </c>
      <c r="K27" s="314">
        <v>7614</v>
      </c>
      <c r="M27" s="227"/>
    </row>
    <row r="28" spans="1:22" ht="18" x14ac:dyDescent="0.25">
      <c r="A28" s="315" t="s">
        <v>538</v>
      </c>
      <c r="B28" s="314" t="s">
        <v>34</v>
      </c>
      <c r="C28" s="314" t="s">
        <v>34</v>
      </c>
      <c r="D28" s="314" t="s">
        <v>34</v>
      </c>
      <c r="E28" s="314" t="s">
        <v>34</v>
      </c>
      <c r="F28" s="314" t="s">
        <v>34</v>
      </c>
      <c r="G28" s="314" t="s">
        <v>34</v>
      </c>
      <c r="H28" s="314" t="s">
        <v>34</v>
      </c>
      <c r="I28" s="314" t="s">
        <v>34</v>
      </c>
      <c r="J28" s="314" t="s">
        <v>34</v>
      </c>
      <c r="K28" s="314">
        <v>20816</v>
      </c>
      <c r="M28" s="227"/>
    </row>
    <row r="29" spans="1:22" ht="15" x14ac:dyDescent="0.25">
      <c r="A29" s="259" t="s">
        <v>1</v>
      </c>
      <c r="B29" s="228">
        <v>3089188.213</v>
      </c>
      <c r="C29" s="228">
        <v>3088162.2430000007</v>
      </c>
      <c r="D29" s="228">
        <v>3065717.4099999992</v>
      </c>
      <c r="E29" s="228">
        <v>3485629</v>
      </c>
      <c r="F29" s="228">
        <v>3699666</v>
      </c>
      <c r="G29" s="228">
        <v>3799568</v>
      </c>
      <c r="H29" s="228">
        <v>3819646</v>
      </c>
      <c r="I29" s="228">
        <v>4135164</v>
      </c>
      <c r="J29" s="228">
        <v>4001035</v>
      </c>
      <c r="K29" s="228">
        <f>SUM(K8:K28)</f>
        <v>4221383</v>
      </c>
      <c r="M29" s="229"/>
      <c r="N29" s="229"/>
    </row>
    <row r="30" spans="1:22" ht="15" x14ac:dyDescent="0.25">
      <c r="A30" s="69"/>
      <c r="B30" s="228"/>
      <c r="C30" s="228"/>
      <c r="D30" s="228"/>
      <c r="E30" s="228"/>
      <c r="F30" s="228"/>
      <c r="G30" s="228"/>
      <c r="H30" s="228"/>
      <c r="I30" s="228"/>
      <c r="J30" s="228"/>
      <c r="K30" s="228"/>
      <c r="M30" s="229"/>
      <c r="N30" s="229"/>
    </row>
    <row r="31" spans="1:22" ht="18" x14ac:dyDescent="0.25">
      <c r="A31" s="268" t="s">
        <v>443</v>
      </c>
      <c r="B31" s="269"/>
      <c r="C31" s="270"/>
      <c r="D31" s="270"/>
      <c r="E31" s="270"/>
      <c r="F31" s="270"/>
      <c r="G31" s="270"/>
      <c r="H31" s="228"/>
      <c r="I31" s="228"/>
      <c r="J31" s="228"/>
      <c r="K31" s="228"/>
      <c r="L31" s="268"/>
      <c r="M31" s="269"/>
      <c r="N31" s="270"/>
      <c r="O31" s="270"/>
      <c r="P31" s="270"/>
      <c r="Q31" s="270"/>
      <c r="R31" s="270"/>
      <c r="S31" s="228"/>
      <c r="T31" s="228"/>
      <c r="U31" s="228"/>
      <c r="V31" s="228"/>
    </row>
    <row r="32" spans="1:22" ht="31.15" customHeight="1" x14ac:dyDescent="0.25">
      <c r="A32" s="540" t="s">
        <v>466</v>
      </c>
      <c r="B32" s="540"/>
      <c r="C32" s="540"/>
      <c r="D32" s="540"/>
      <c r="E32" s="540"/>
      <c r="F32" s="540"/>
      <c r="G32" s="540"/>
      <c r="H32" s="540"/>
      <c r="I32" s="540"/>
      <c r="J32" s="540"/>
      <c r="K32" s="540"/>
      <c r="L32" s="540"/>
      <c r="M32" s="540"/>
      <c r="N32" s="540"/>
      <c r="O32" s="540"/>
      <c r="P32" s="540"/>
      <c r="Q32" s="540"/>
      <c r="R32" s="540"/>
      <c r="S32" s="540"/>
      <c r="T32" s="540"/>
      <c r="U32" s="540"/>
      <c r="V32" s="540"/>
    </row>
    <row r="33" spans="1:22" ht="30.75" customHeight="1" x14ac:dyDescent="0.25">
      <c r="A33" s="541" t="s">
        <v>547</v>
      </c>
      <c r="B33" s="541"/>
      <c r="C33" s="541"/>
      <c r="D33" s="541"/>
      <c r="E33" s="541"/>
      <c r="F33" s="541"/>
      <c r="G33" s="541"/>
      <c r="H33" s="541"/>
      <c r="I33" s="541"/>
      <c r="J33" s="541"/>
      <c r="K33" s="541"/>
      <c r="L33" s="329"/>
      <c r="M33" s="329"/>
      <c r="N33" s="329"/>
      <c r="O33" s="329"/>
      <c r="P33" s="329"/>
      <c r="Q33" s="329"/>
      <c r="R33" s="329"/>
      <c r="S33" s="329"/>
      <c r="T33" s="329"/>
      <c r="U33" s="329"/>
      <c r="V33" s="329"/>
    </row>
    <row r="34" spans="1:22" ht="30.75" customHeight="1" x14ac:dyDescent="0.25">
      <c r="A34" s="541" t="s">
        <v>548</v>
      </c>
      <c r="B34" s="541"/>
      <c r="C34" s="541"/>
      <c r="D34" s="541"/>
      <c r="E34" s="541"/>
      <c r="F34" s="541"/>
      <c r="G34" s="541"/>
      <c r="H34" s="541"/>
      <c r="I34" s="541"/>
      <c r="J34" s="541"/>
      <c r="K34" s="541"/>
      <c r="L34" s="268"/>
      <c r="M34" s="259"/>
      <c r="N34" s="271"/>
      <c r="O34" s="271"/>
      <c r="P34" s="271"/>
      <c r="Q34" s="271"/>
      <c r="R34" s="271"/>
      <c r="S34" s="271"/>
      <c r="T34" s="271"/>
      <c r="U34" s="271"/>
      <c r="V34" s="272"/>
    </row>
    <row r="35" spans="1:22" ht="18" x14ac:dyDescent="0.25">
      <c r="A35" s="273" t="s">
        <v>549</v>
      </c>
      <c r="B35" s="259"/>
      <c r="C35" s="271"/>
      <c r="D35" s="271"/>
      <c r="E35" s="271"/>
      <c r="F35" s="271"/>
      <c r="G35" s="271"/>
      <c r="H35" s="271"/>
      <c r="I35" s="271"/>
      <c r="J35" s="271"/>
      <c r="K35" s="272"/>
      <c r="L35" s="273"/>
      <c r="M35" s="259"/>
      <c r="N35" s="271"/>
      <c r="O35" s="271"/>
      <c r="P35" s="271"/>
      <c r="Q35" s="271"/>
      <c r="R35" s="271"/>
      <c r="S35" s="271"/>
      <c r="T35" s="271"/>
      <c r="U35" s="271"/>
      <c r="V35" s="272"/>
    </row>
    <row r="36" spans="1:22" ht="18" customHeight="1" x14ac:dyDescent="0.25">
      <c r="A36" s="540" t="s">
        <v>550</v>
      </c>
      <c r="B36" s="540"/>
      <c r="C36" s="540"/>
      <c r="D36" s="540"/>
      <c r="E36" s="540"/>
      <c r="F36" s="540"/>
      <c r="G36" s="540"/>
      <c r="H36" s="540"/>
      <c r="I36" s="540"/>
      <c r="J36" s="540"/>
      <c r="K36" s="540"/>
      <c r="L36" s="540"/>
      <c r="M36" s="540"/>
      <c r="N36" s="540"/>
      <c r="O36" s="540"/>
      <c r="P36" s="540"/>
      <c r="Q36" s="540"/>
      <c r="R36" s="540"/>
      <c r="S36" s="540"/>
      <c r="T36" s="540"/>
      <c r="U36" s="540"/>
      <c r="V36" s="540"/>
    </row>
    <row r="37" spans="1:22" ht="18" x14ac:dyDescent="0.25">
      <c r="A37" s="273" t="s">
        <v>551</v>
      </c>
      <c r="B37" s="259"/>
      <c r="C37" s="271"/>
      <c r="D37" s="271"/>
      <c r="E37" s="271"/>
      <c r="F37" s="271"/>
      <c r="G37" s="271"/>
      <c r="H37" s="271"/>
      <c r="I37" s="271"/>
      <c r="J37" s="271"/>
      <c r="K37" s="272"/>
      <c r="L37" s="213"/>
    </row>
    <row r="38" spans="1:22" ht="18" x14ac:dyDescent="0.25">
      <c r="A38" s="273" t="s">
        <v>552</v>
      </c>
      <c r="B38" s="259"/>
      <c r="C38" s="271"/>
      <c r="D38" s="271"/>
      <c r="E38" s="271"/>
      <c r="F38" s="271"/>
      <c r="G38" s="271"/>
      <c r="H38" s="271"/>
      <c r="I38" s="271"/>
      <c r="J38" s="271"/>
      <c r="K38" s="272"/>
      <c r="L38" s="213"/>
    </row>
    <row r="39" spans="1:22" ht="15" x14ac:dyDescent="0.25">
      <c r="A39" s="69"/>
      <c r="B39" s="69"/>
      <c r="C39" s="223"/>
      <c r="D39" s="223"/>
      <c r="E39" s="223"/>
      <c r="F39" s="223"/>
      <c r="G39" s="223"/>
      <c r="H39" s="223"/>
      <c r="I39" s="223"/>
      <c r="J39" s="223"/>
      <c r="L39" s="213"/>
    </row>
    <row r="40" spans="1:22" ht="15" x14ac:dyDescent="0.25">
      <c r="A40" s="69"/>
      <c r="B40" s="154"/>
      <c r="C40" s="223"/>
      <c r="D40" s="223"/>
      <c r="E40" s="223"/>
      <c r="F40" s="223"/>
      <c r="G40" s="223"/>
      <c r="H40" s="223"/>
      <c r="I40" s="223"/>
      <c r="J40" s="223"/>
      <c r="L40" s="213"/>
    </row>
    <row r="41" spans="1:22" ht="22.5" x14ac:dyDescent="0.3">
      <c r="A41" s="524" t="s">
        <v>246</v>
      </c>
      <c r="B41" s="524"/>
      <c r="C41" s="524"/>
      <c r="D41" s="524"/>
      <c r="E41" s="524"/>
      <c r="F41" s="524"/>
      <c r="G41" s="524"/>
      <c r="H41" s="524"/>
      <c r="I41" s="184"/>
      <c r="J41" s="184"/>
      <c r="K41" s="184"/>
      <c r="L41" s="213"/>
    </row>
    <row r="42" spans="1:22" ht="15" x14ac:dyDescent="0.25">
      <c r="A42" s="542" t="s">
        <v>0</v>
      </c>
      <c r="B42" s="542"/>
      <c r="C42" s="542"/>
      <c r="D42" s="542"/>
      <c r="E42" s="542"/>
      <c r="F42" s="542"/>
      <c r="G42" s="542"/>
      <c r="H42" s="542"/>
      <c r="I42" s="457"/>
      <c r="J42" s="457"/>
      <c r="K42" s="457"/>
      <c r="L42" s="213"/>
    </row>
    <row r="43" spans="1:22" ht="15" x14ac:dyDescent="0.25">
      <c r="A43" s="155"/>
      <c r="B43" s="223"/>
      <c r="C43" s="223"/>
      <c r="D43" s="223"/>
      <c r="E43" s="223"/>
      <c r="F43" s="223"/>
      <c r="G43" s="223"/>
      <c r="H43" s="223"/>
      <c r="I43" s="223"/>
      <c r="J43" s="213"/>
      <c r="L43" s="213"/>
    </row>
    <row r="44" spans="1:22" ht="15" x14ac:dyDescent="0.25">
      <c r="A44" s="156" t="s">
        <v>39</v>
      </c>
      <c r="B44" s="211"/>
      <c r="C44" s="262" t="s">
        <v>198</v>
      </c>
      <c r="D44" s="262" t="s">
        <v>199</v>
      </c>
      <c r="E44" s="262" t="s">
        <v>363</v>
      </c>
      <c r="F44" s="159"/>
      <c r="G44" s="262" t="s">
        <v>1</v>
      </c>
      <c r="H44" s="262"/>
      <c r="J44" s="213"/>
      <c r="L44" s="213"/>
    </row>
    <row r="45" spans="1:22" ht="14.25" x14ac:dyDescent="0.2">
      <c r="A45" s="455" t="s">
        <v>197</v>
      </c>
      <c r="B45" s="456" t="s">
        <v>200</v>
      </c>
      <c r="C45" s="456" t="s">
        <v>201</v>
      </c>
      <c r="D45" s="456" t="s">
        <v>202</v>
      </c>
      <c r="E45" s="456" t="s">
        <v>364</v>
      </c>
      <c r="F45" s="456" t="s">
        <v>203</v>
      </c>
      <c r="G45" s="456" t="s">
        <v>204</v>
      </c>
      <c r="H45" s="456" t="s">
        <v>428</v>
      </c>
      <c r="J45" s="213"/>
      <c r="L45" s="213"/>
    </row>
    <row r="46" spans="1:22" ht="15" x14ac:dyDescent="0.25">
      <c r="A46" s="153">
        <v>2009</v>
      </c>
      <c r="B46" s="458">
        <v>276400</v>
      </c>
      <c r="C46" s="458">
        <v>160010</v>
      </c>
      <c r="D46" s="458">
        <v>262706</v>
      </c>
      <c r="E46" s="458">
        <v>300707</v>
      </c>
      <c r="F46" s="458">
        <v>254500</v>
      </c>
      <c r="G46" s="458">
        <v>1254323</v>
      </c>
      <c r="H46" s="458">
        <v>1852498.58</v>
      </c>
      <c r="I46" s="263"/>
      <c r="J46" s="213"/>
      <c r="L46" s="213"/>
    </row>
    <row r="47" spans="1:22" ht="15" x14ac:dyDescent="0.25">
      <c r="A47" s="153">
        <v>2010</v>
      </c>
      <c r="B47" s="458">
        <v>278000</v>
      </c>
      <c r="C47" s="458">
        <v>166783</v>
      </c>
      <c r="D47" s="458">
        <v>264590</v>
      </c>
      <c r="E47" s="458">
        <v>178438</v>
      </c>
      <c r="F47" s="458">
        <v>200000</v>
      </c>
      <c r="G47" s="458">
        <v>1087811</v>
      </c>
      <c r="H47" s="458">
        <v>1867081.0589999999</v>
      </c>
      <c r="I47" s="263"/>
      <c r="J47" s="213"/>
      <c r="L47" s="213"/>
    </row>
    <row r="48" spans="1:22" ht="15" x14ac:dyDescent="0.25">
      <c r="A48" s="153">
        <v>2011</v>
      </c>
      <c r="B48" s="458">
        <v>283395</v>
      </c>
      <c r="C48" s="458">
        <v>161318</v>
      </c>
      <c r="D48" s="458">
        <v>266371</v>
      </c>
      <c r="E48" s="458">
        <v>178438</v>
      </c>
      <c r="F48" s="458">
        <v>200000</v>
      </c>
      <c r="G48" s="458">
        <v>1089522</v>
      </c>
      <c r="H48" s="458">
        <v>1980371</v>
      </c>
      <c r="I48" s="263"/>
      <c r="J48" s="213"/>
      <c r="L48" s="213"/>
    </row>
    <row r="49" spans="1:12" ht="15" x14ac:dyDescent="0.25">
      <c r="A49" s="153">
        <v>2012</v>
      </c>
      <c r="B49" s="458">
        <v>284870</v>
      </c>
      <c r="C49" s="458">
        <v>168610</v>
      </c>
      <c r="D49" s="458">
        <v>271852</v>
      </c>
      <c r="E49" s="458">
        <v>178438</v>
      </c>
      <c r="F49" s="458">
        <v>200000</v>
      </c>
      <c r="G49" s="458">
        <v>1103770</v>
      </c>
      <c r="H49" s="458">
        <v>2009553</v>
      </c>
      <c r="I49" s="263"/>
      <c r="J49" s="213"/>
      <c r="L49" s="213"/>
    </row>
    <row r="50" spans="1:12" ht="15" x14ac:dyDescent="0.25">
      <c r="A50" s="153">
        <v>2013</v>
      </c>
      <c r="B50" s="458">
        <v>286100</v>
      </c>
      <c r="C50" s="458">
        <v>172243</v>
      </c>
      <c r="D50" s="458">
        <v>271252</v>
      </c>
      <c r="E50" s="458">
        <v>309081</v>
      </c>
      <c r="F50" s="458">
        <v>190000</v>
      </c>
      <c r="G50" s="458">
        <v>1228676</v>
      </c>
      <c r="H50" s="458">
        <v>2201939</v>
      </c>
      <c r="I50" s="263"/>
      <c r="J50" s="213"/>
      <c r="L50" s="213"/>
    </row>
    <row r="51" spans="1:12" ht="15" x14ac:dyDescent="0.25">
      <c r="A51" s="153">
        <v>2014</v>
      </c>
      <c r="B51" s="458">
        <v>292400</v>
      </c>
      <c r="C51" s="458">
        <v>173931</v>
      </c>
      <c r="D51" s="458">
        <v>300402</v>
      </c>
      <c r="E51" s="458">
        <v>330081</v>
      </c>
      <c r="F51" s="458">
        <v>190000</v>
      </c>
      <c r="G51" s="458">
        <v>1286814</v>
      </c>
      <c r="H51" s="458">
        <v>2340166</v>
      </c>
      <c r="I51" s="263"/>
      <c r="J51" s="213"/>
      <c r="K51" s="226"/>
      <c r="L51" s="213"/>
    </row>
    <row r="52" spans="1:12" ht="15" x14ac:dyDescent="0.25">
      <c r="A52" s="153">
        <v>2015</v>
      </c>
      <c r="B52" s="458">
        <v>278250</v>
      </c>
      <c r="C52" s="458">
        <v>177418</v>
      </c>
      <c r="D52" s="458">
        <f>10735+12103+250+0+0+0+2000+299306</f>
        <v>324394</v>
      </c>
      <c r="E52" s="458">
        <f>0+162577+309081+4900</f>
        <v>476558</v>
      </c>
      <c r="F52" s="458">
        <v>155000</v>
      </c>
      <c r="G52" s="458">
        <v>1411620</v>
      </c>
      <c r="H52" s="458">
        <v>2620254</v>
      </c>
      <c r="I52" s="263"/>
      <c r="J52" s="213"/>
      <c r="K52" s="226"/>
      <c r="L52" s="213"/>
    </row>
    <row r="53" spans="1:12" ht="15" x14ac:dyDescent="0.25">
      <c r="A53" s="153">
        <v>2016</v>
      </c>
      <c r="B53" s="458">
        <v>271200</v>
      </c>
      <c r="C53" s="458">
        <v>181882</v>
      </c>
      <c r="D53" s="458">
        <f>18000+12103+250+0+0+0+2000+314282</f>
        <v>346635</v>
      </c>
      <c r="E53" s="458">
        <f>120668+184081+4900+0</f>
        <v>309649</v>
      </c>
      <c r="F53" s="458">
        <v>175000</v>
      </c>
      <c r="G53" s="458">
        <v>1284366</v>
      </c>
      <c r="H53" s="458">
        <v>2858090</v>
      </c>
      <c r="I53" s="263"/>
      <c r="J53" s="213"/>
      <c r="K53" s="226"/>
      <c r="L53" s="213"/>
    </row>
    <row r="54" spans="1:12" ht="15" x14ac:dyDescent="0.25">
      <c r="A54" s="153">
        <v>2017</v>
      </c>
      <c r="B54" s="458">
        <v>269900</v>
      </c>
      <c r="C54" s="458">
        <f>82975+95907</f>
        <v>178882</v>
      </c>
      <c r="D54" s="458">
        <f>331246+2000+19916+12103+250</f>
        <v>365515</v>
      </c>
      <c r="E54" s="458">
        <f>184081+120668+3300</f>
        <v>308049</v>
      </c>
      <c r="F54" s="458">
        <v>169000</v>
      </c>
      <c r="G54" s="458">
        <v>1291346</v>
      </c>
      <c r="H54" s="458">
        <v>2798475</v>
      </c>
      <c r="I54" s="263"/>
      <c r="J54" s="213"/>
      <c r="K54" s="226"/>
      <c r="L54" s="213"/>
    </row>
    <row r="55" spans="1:12" ht="15" x14ac:dyDescent="0.25">
      <c r="A55" s="269">
        <v>2018</v>
      </c>
      <c r="B55" s="458">
        <v>264700</v>
      </c>
      <c r="C55" s="458">
        <f>82975+95907</f>
        <v>178882</v>
      </c>
      <c r="D55" s="458">
        <f>336062+2000+19916+12103+250</f>
        <v>370331</v>
      </c>
      <c r="E55" s="458">
        <f>129281+120668+3500</f>
        <v>253449</v>
      </c>
      <c r="F55" s="458">
        <v>155000</v>
      </c>
      <c r="G55" s="458">
        <f>SUM(B55:F55)</f>
        <v>1222362</v>
      </c>
      <c r="H55" s="458">
        <v>2933055</v>
      </c>
      <c r="I55" s="263"/>
      <c r="J55" s="213"/>
      <c r="K55" s="226"/>
      <c r="L55" s="213"/>
    </row>
    <row r="56" spans="1:12" ht="15" x14ac:dyDescent="0.25">
      <c r="A56" s="153"/>
      <c r="B56" s="158"/>
      <c r="C56" s="158"/>
      <c r="D56" s="158"/>
      <c r="E56" s="158"/>
      <c r="F56" s="158"/>
      <c r="G56" s="158"/>
      <c r="H56" s="158"/>
      <c r="I56" s="257"/>
      <c r="J56" s="213"/>
      <c r="K56" s="226"/>
      <c r="L56" s="213"/>
    </row>
    <row r="57" spans="1:12" ht="17.25" customHeight="1" x14ac:dyDescent="0.2">
      <c r="A57" s="539" t="s">
        <v>412</v>
      </c>
      <c r="B57" s="539"/>
      <c r="C57" s="539"/>
      <c r="D57" s="539"/>
      <c r="E57" s="539"/>
      <c r="F57" s="539"/>
      <c r="G57" s="539"/>
      <c r="H57" s="539"/>
      <c r="I57" s="539"/>
      <c r="J57" s="539"/>
      <c r="K57" s="539"/>
    </row>
    <row r="58" spans="1:12" ht="15" customHeight="1" x14ac:dyDescent="0.2">
      <c r="A58" s="539"/>
      <c r="B58" s="539"/>
      <c r="C58" s="539"/>
      <c r="D58" s="539"/>
      <c r="E58" s="539"/>
      <c r="F58" s="539"/>
      <c r="G58" s="539"/>
      <c r="H58" s="539"/>
      <c r="I58" s="539"/>
      <c r="J58" s="539"/>
      <c r="K58" s="539"/>
    </row>
    <row r="59" spans="1:12" ht="15" x14ac:dyDescent="0.25">
      <c r="A59" s="69"/>
      <c r="B59" s="69"/>
      <c r="D59" s="153"/>
      <c r="E59" s="213"/>
      <c r="F59" s="213"/>
      <c r="G59" s="213"/>
      <c r="H59" s="213"/>
      <c r="I59" s="69"/>
      <c r="J59" s="157"/>
    </row>
    <row r="60" spans="1:12" ht="15" x14ac:dyDescent="0.25">
      <c r="A60" s="69"/>
      <c r="B60" s="69"/>
      <c r="D60" s="153"/>
      <c r="E60" s="213"/>
      <c r="F60" s="213"/>
      <c r="G60" s="213"/>
      <c r="H60" s="213"/>
      <c r="I60" s="69"/>
      <c r="J60" s="157"/>
    </row>
    <row r="61" spans="1:12" ht="15" x14ac:dyDescent="0.25">
      <c r="A61" s="69"/>
      <c r="B61" s="69"/>
      <c r="D61" s="153"/>
      <c r="E61" s="213"/>
      <c r="F61" s="213"/>
      <c r="G61" s="213"/>
      <c r="H61" s="213"/>
      <c r="I61" s="69"/>
      <c r="J61" s="157"/>
    </row>
    <row r="62" spans="1:12" ht="15" x14ac:dyDescent="0.25">
      <c r="A62" s="69"/>
      <c r="B62" s="69"/>
      <c r="D62" s="153"/>
      <c r="E62" s="213"/>
      <c r="F62" s="213"/>
      <c r="G62" s="213"/>
      <c r="H62" s="213"/>
      <c r="I62" s="69"/>
      <c r="J62" s="157"/>
    </row>
    <row r="63" spans="1:12" ht="15" x14ac:dyDescent="0.25">
      <c r="A63" s="69"/>
      <c r="B63" s="69"/>
      <c r="D63" s="153"/>
      <c r="E63" s="213"/>
      <c r="F63" s="213"/>
      <c r="G63" s="213"/>
      <c r="H63" s="213"/>
      <c r="I63" s="69"/>
      <c r="J63" s="157"/>
    </row>
    <row r="64" spans="1:12" ht="15" x14ac:dyDescent="0.25">
      <c r="A64" s="69"/>
      <c r="B64" s="69"/>
      <c r="C64" s="223"/>
      <c r="D64" s="223"/>
      <c r="E64" s="223"/>
      <c r="F64" s="223"/>
      <c r="G64" s="223"/>
      <c r="H64" s="223"/>
      <c r="I64" s="223"/>
      <c r="J64" s="157"/>
    </row>
    <row r="65" spans="1:13" ht="15" x14ac:dyDescent="0.25">
      <c r="A65" s="69"/>
      <c r="B65" s="69"/>
      <c r="C65" s="223"/>
      <c r="D65" s="223"/>
      <c r="E65" s="223"/>
      <c r="F65" s="223"/>
      <c r="G65" s="223"/>
      <c r="H65" s="223"/>
      <c r="I65" s="223"/>
      <c r="J65" s="157"/>
    </row>
    <row r="66" spans="1:13" ht="18" x14ac:dyDescent="0.25">
      <c r="A66" s="69"/>
      <c r="B66" s="224"/>
      <c r="C66" s="224"/>
      <c r="D66" s="224"/>
      <c r="E66" s="224"/>
      <c r="F66" s="224"/>
      <c r="G66" s="224"/>
      <c r="H66" s="224"/>
      <c r="I66" s="224"/>
      <c r="J66" s="223"/>
    </row>
    <row r="67" spans="1:13" x14ac:dyDescent="0.2">
      <c r="L67" s="231"/>
      <c r="M67" s="232"/>
    </row>
  </sheetData>
  <mergeCells count="12">
    <mergeCell ref="A1:K1"/>
    <mergeCell ref="A3:K3"/>
    <mergeCell ref="A2:K2"/>
    <mergeCell ref="A41:H41"/>
    <mergeCell ref="A42:H42"/>
    <mergeCell ref="A57:K58"/>
    <mergeCell ref="L32:V32"/>
    <mergeCell ref="L36:V36"/>
    <mergeCell ref="A34:K34"/>
    <mergeCell ref="A36:K36"/>
    <mergeCell ref="A32:K32"/>
    <mergeCell ref="A33:K33"/>
  </mergeCells>
  <phoneticPr fontId="0" type="noConversion"/>
  <printOptions horizontalCentered="1"/>
  <pageMargins left="0.5" right="0.5" top="1" bottom="0.5" header="0.25" footer="0.25"/>
  <pageSetup scale="69" orientation="portrait" r:id="rId1"/>
  <headerFooter scaleWithDoc="0">
    <oddHeader>&amp;R&amp;"Times New Roman,Bold Italic"Pennsylvania Department of Revenue</oddHeader>
    <oddFooter>&amp;C- 28 -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V34"/>
  <sheetViews>
    <sheetView zoomScaleNormal="100" workbookViewId="0">
      <selection sqref="A1:G1"/>
    </sheetView>
  </sheetViews>
  <sheetFormatPr defaultRowHeight="12.75" x14ac:dyDescent="0.2"/>
  <cols>
    <col min="1" max="1" width="54.33203125" bestFit="1" customWidth="1"/>
    <col min="2" max="2" width="10" hidden="1" customWidth="1"/>
    <col min="3" max="7" width="10" customWidth="1"/>
    <col min="8" max="8" width="9.83203125" bestFit="1" customWidth="1"/>
    <col min="9" max="13" width="10" style="260" bestFit="1" customWidth="1"/>
    <col min="22" max="22" width="13.83203125" bestFit="1" customWidth="1"/>
  </cols>
  <sheetData>
    <row r="1" spans="1:22" ht="18.75" x14ac:dyDescent="0.3">
      <c r="A1" s="474" t="s">
        <v>367</v>
      </c>
      <c r="B1" s="474"/>
      <c r="C1" s="474"/>
      <c r="D1" s="474"/>
      <c r="E1" s="474"/>
      <c r="F1" s="474"/>
      <c r="G1" s="474"/>
      <c r="I1"/>
      <c r="J1"/>
      <c r="K1"/>
      <c r="L1"/>
      <c r="M1"/>
    </row>
    <row r="2" spans="1:22" ht="22.5" x14ac:dyDescent="0.3">
      <c r="A2" s="474" t="s">
        <v>419</v>
      </c>
      <c r="B2" s="474"/>
      <c r="C2" s="474"/>
      <c r="D2" s="474"/>
      <c r="E2" s="474"/>
      <c r="F2" s="474"/>
      <c r="G2" s="474"/>
      <c r="I2"/>
      <c r="J2"/>
      <c r="K2"/>
      <c r="L2"/>
      <c r="M2"/>
    </row>
    <row r="3" spans="1:22" ht="15.75" x14ac:dyDescent="0.25">
      <c r="A3" s="475" t="s">
        <v>166</v>
      </c>
      <c r="B3" s="475"/>
      <c r="C3" s="475"/>
      <c r="D3" s="475"/>
      <c r="E3" s="475"/>
      <c r="F3" s="475"/>
      <c r="G3" s="475"/>
      <c r="I3"/>
      <c r="J3"/>
      <c r="K3"/>
      <c r="L3"/>
      <c r="M3"/>
    </row>
    <row r="4" spans="1:22" ht="15" x14ac:dyDescent="0.25">
      <c r="A4" s="542" t="s">
        <v>26</v>
      </c>
      <c r="B4" s="542"/>
      <c r="C4" s="542"/>
      <c r="D4" s="542"/>
      <c r="E4" s="542"/>
      <c r="F4" s="542"/>
      <c r="G4" s="542"/>
      <c r="I4"/>
      <c r="J4"/>
      <c r="K4"/>
      <c r="L4"/>
      <c r="M4"/>
    </row>
    <row r="5" spans="1:22" s="4" customFormat="1" x14ac:dyDescent="0.2">
      <c r="A5" s="38"/>
    </row>
    <row r="6" spans="1:22" s="4" customFormat="1" ht="15.75" x14ac:dyDescent="0.25">
      <c r="B6" s="187"/>
      <c r="C6" s="187"/>
      <c r="D6" s="187"/>
      <c r="E6" s="187"/>
      <c r="I6" s="187"/>
      <c r="J6" s="187"/>
      <c r="K6" s="187"/>
      <c r="L6" s="187"/>
    </row>
    <row r="7" spans="1:22" ht="15.75" x14ac:dyDescent="0.25">
      <c r="A7" s="459" t="s">
        <v>408</v>
      </c>
      <c r="B7" s="370" t="s">
        <v>403</v>
      </c>
      <c r="C7" s="370" t="s">
        <v>421</v>
      </c>
      <c r="D7" s="370" t="s">
        <v>433</v>
      </c>
      <c r="E7" s="370" t="s">
        <v>454</v>
      </c>
      <c r="F7" s="461" t="s">
        <v>463</v>
      </c>
      <c r="G7" s="461" t="s">
        <v>529</v>
      </c>
      <c r="I7" s="90"/>
      <c r="J7" s="90"/>
      <c r="K7" s="90"/>
      <c r="L7" s="90"/>
      <c r="M7" s="90"/>
    </row>
    <row r="8" spans="1:22" s="220" customFormat="1" ht="15.75" x14ac:dyDescent="0.25">
      <c r="A8" s="201"/>
      <c r="B8" s="189"/>
      <c r="C8" s="189"/>
      <c r="D8" s="189"/>
      <c r="E8" s="189"/>
      <c r="I8" s="189"/>
      <c r="J8" s="189"/>
      <c r="K8" s="189"/>
      <c r="L8" s="189"/>
      <c r="M8" s="189"/>
    </row>
    <row r="9" spans="1:22" ht="15.75" x14ac:dyDescent="0.25">
      <c r="A9" s="201" t="s">
        <v>368</v>
      </c>
      <c r="B9" s="189"/>
      <c r="C9" s="189"/>
      <c r="D9" s="285"/>
      <c r="I9" s="189"/>
      <c r="J9" s="189"/>
      <c r="K9" s="189"/>
      <c r="L9" s="189"/>
    </row>
    <row r="10" spans="1:22" ht="15.75" x14ac:dyDescent="0.25">
      <c r="A10" s="191" t="s">
        <v>523</v>
      </c>
      <c r="B10" s="190">
        <v>90.028060960000005</v>
      </c>
      <c r="C10" s="190">
        <v>90.504842930000009</v>
      </c>
      <c r="D10" s="190">
        <v>94.58944765999999</v>
      </c>
      <c r="E10" s="190">
        <v>98.099745999999996</v>
      </c>
      <c r="F10" s="190">
        <v>100.28390609</v>
      </c>
      <c r="G10" s="190">
        <v>105.41318422000001</v>
      </c>
      <c r="I10" s="190"/>
      <c r="J10" s="190"/>
      <c r="K10" s="190"/>
      <c r="L10" s="190"/>
      <c r="M10" s="190"/>
      <c r="P10" s="190"/>
      <c r="Q10" s="190"/>
      <c r="R10" s="190"/>
      <c r="S10" s="190"/>
      <c r="T10" s="190"/>
    </row>
    <row r="11" spans="1:22" ht="15.75" x14ac:dyDescent="0.25">
      <c r="A11" s="191" t="s">
        <v>524</v>
      </c>
      <c r="B11" s="190">
        <v>89.061661340000001</v>
      </c>
      <c r="C11" s="190">
        <v>102.12509165999998</v>
      </c>
      <c r="D11" s="190">
        <v>113.16199383999999</v>
      </c>
      <c r="E11" s="190">
        <v>124.04364316</v>
      </c>
      <c r="F11" s="190">
        <v>134.65537826999997</v>
      </c>
      <c r="G11" s="190">
        <v>142.59392115</v>
      </c>
      <c r="I11" s="190"/>
      <c r="J11" s="190"/>
      <c r="K11" s="190"/>
      <c r="L11" s="190"/>
      <c r="M11" s="190"/>
      <c r="P11" s="190"/>
      <c r="Q11" s="190"/>
      <c r="R11" s="190"/>
      <c r="S11" s="190"/>
      <c r="T11" s="190"/>
    </row>
    <row r="12" spans="1:22" ht="18.75" x14ac:dyDescent="0.25">
      <c r="A12" s="191" t="s">
        <v>525</v>
      </c>
      <c r="B12" s="190">
        <f t="shared" ref="B12" si="0">SUM(B10:B11)</f>
        <v>179.08972230000001</v>
      </c>
      <c r="C12" s="190">
        <f>SUM(C10:C11)</f>
        <v>192.62993459</v>
      </c>
      <c r="D12" s="190">
        <f>SUM(D10:D11)</f>
        <v>207.7514415</v>
      </c>
      <c r="E12" s="190">
        <f>SUM(E10:E11)</f>
        <v>222.14338916</v>
      </c>
      <c r="F12" s="190">
        <f>SUM(F10:F11)</f>
        <v>234.93928435999999</v>
      </c>
      <c r="G12" s="190">
        <v>248.00710537</v>
      </c>
      <c r="I12" s="190"/>
      <c r="J12" s="190"/>
      <c r="K12" s="190"/>
      <c r="L12" s="190"/>
      <c r="M12" s="190"/>
      <c r="P12" s="190"/>
      <c r="Q12" s="190"/>
      <c r="R12" s="190"/>
      <c r="S12" s="190"/>
      <c r="T12" s="190"/>
    </row>
    <row r="13" spans="1:22" x14ac:dyDescent="0.2">
      <c r="A13" s="192"/>
      <c r="B13" s="285"/>
      <c r="C13" s="285"/>
      <c r="D13" s="285"/>
      <c r="F13" s="293"/>
      <c r="H13" s="293"/>
    </row>
    <row r="14" spans="1:22" ht="15.75" x14ac:dyDescent="0.25">
      <c r="A14" s="201" t="s">
        <v>369</v>
      </c>
      <c r="B14" s="4"/>
      <c r="C14" s="4"/>
      <c r="D14" s="285"/>
      <c r="I14" s="4"/>
      <c r="J14" s="4"/>
      <c r="K14" s="4"/>
      <c r="L14" s="4"/>
    </row>
    <row r="15" spans="1:22" ht="15.75" x14ac:dyDescent="0.25">
      <c r="A15" s="191" t="s">
        <v>523</v>
      </c>
      <c r="B15" s="190">
        <v>418.29299819000005</v>
      </c>
      <c r="C15" s="190">
        <v>420.50824374000007</v>
      </c>
      <c r="D15" s="190">
        <v>439.48634570000002</v>
      </c>
      <c r="E15" s="190">
        <v>455.79607099999998</v>
      </c>
      <c r="F15" s="190">
        <v>465.94423083999999</v>
      </c>
      <c r="G15" s="190">
        <v>489.77614690000001</v>
      </c>
      <c r="I15" s="190"/>
      <c r="J15" s="190"/>
      <c r="K15" s="190"/>
      <c r="L15" s="190"/>
      <c r="M15" s="190"/>
      <c r="P15" s="190"/>
      <c r="Q15" s="190"/>
      <c r="R15" s="190"/>
      <c r="S15" s="190"/>
      <c r="V15" s="261"/>
    </row>
    <row r="16" spans="1:22" ht="15.75" x14ac:dyDescent="0.25">
      <c r="A16" s="191"/>
      <c r="B16" s="190"/>
      <c r="C16" s="190"/>
      <c r="D16" s="285"/>
      <c r="I16" s="190"/>
      <c r="J16" s="190"/>
      <c r="K16" s="190"/>
      <c r="L16" s="190"/>
      <c r="V16" s="261"/>
    </row>
    <row r="17" spans="1:22" ht="15.75" x14ac:dyDescent="0.25">
      <c r="B17" s="285"/>
      <c r="C17" s="193"/>
      <c r="D17" s="285"/>
      <c r="L17" s="193"/>
    </row>
    <row r="18" spans="1:22" s="4" customFormat="1" x14ac:dyDescent="0.2">
      <c r="A18" s="194"/>
      <c r="B18" s="195"/>
      <c r="C18" s="195"/>
      <c r="I18" s="195"/>
      <c r="J18" s="195"/>
      <c r="K18" s="195"/>
      <c r="L18" s="195"/>
      <c r="V18" s="18"/>
    </row>
    <row r="19" spans="1:22" s="4" customFormat="1" x14ac:dyDescent="0.2">
      <c r="A19" s="194"/>
      <c r="B19" s="195"/>
      <c r="C19" s="195"/>
      <c r="I19" s="195"/>
      <c r="J19" s="195"/>
      <c r="K19" s="195"/>
      <c r="L19" s="195"/>
    </row>
    <row r="20" spans="1:22" s="4" customFormat="1" x14ac:dyDescent="0.2">
      <c r="A20" s="194"/>
      <c r="B20" s="195"/>
      <c r="C20" s="195"/>
      <c r="I20" s="195"/>
      <c r="J20" s="195"/>
      <c r="K20" s="195"/>
      <c r="L20" s="195"/>
    </row>
    <row r="21" spans="1:22" s="4" customFormat="1" ht="15.75" x14ac:dyDescent="0.25">
      <c r="A21" s="459" t="s">
        <v>370</v>
      </c>
      <c r="B21" s="370" t="s">
        <v>403</v>
      </c>
      <c r="C21" s="384" t="s">
        <v>421</v>
      </c>
      <c r="D21" s="384" t="s">
        <v>433</v>
      </c>
      <c r="E21" s="384" t="s">
        <v>454</v>
      </c>
      <c r="F21" s="460" t="s">
        <v>463</v>
      </c>
      <c r="G21" s="461" t="s">
        <v>529</v>
      </c>
      <c r="I21" s="90"/>
      <c r="J21" s="90"/>
      <c r="K21" s="90"/>
      <c r="L21" s="90"/>
      <c r="M21" s="90"/>
    </row>
    <row r="22" spans="1:22" s="4" customFormat="1" x14ac:dyDescent="0.2">
      <c r="A22" s="194"/>
      <c r="B22" s="195"/>
      <c r="C22" s="195"/>
      <c r="I22" s="195"/>
      <c r="J22" s="195"/>
      <c r="K22" s="195"/>
      <c r="L22" s="195"/>
    </row>
    <row r="23" spans="1:22" s="4" customFormat="1" ht="15.75" x14ac:dyDescent="0.25">
      <c r="A23" s="201" t="s">
        <v>368</v>
      </c>
      <c r="B23" s="196"/>
      <c r="C23" s="196"/>
      <c r="I23" s="196"/>
      <c r="J23" s="196"/>
      <c r="K23" s="196"/>
      <c r="L23" s="196"/>
    </row>
    <row r="24" spans="1:22" s="4" customFormat="1" ht="15.75" x14ac:dyDescent="0.25">
      <c r="A24" s="191" t="s">
        <v>523</v>
      </c>
      <c r="B24" s="197">
        <v>7.589972107030607E-2</v>
      </c>
      <c r="C24" s="197">
        <v>1.9739924226566119E-2</v>
      </c>
      <c r="D24" s="197">
        <v>4.5131338807572696E-2</v>
      </c>
      <c r="E24" s="197">
        <v>3.7110887385849889E-2</v>
      </c>
      <c r="F24" s="197">
        <v>2.2264686495722552E-2</v>
      </c>
      <c r="G24" s="197">
        <v>5.1147570233220918E-2</v>
      </c>
      <c r="H24" s="141"/>
      <c r="I24" s="197"/>
      <c r="J24" s="197"/>
      <c r="K24" s="197"/>
      <c r="L24" s="197"/>
      <c r="M24" s="197"/>
      <c r="P24" s="190"/>
      <c r="Q24" s="190"/>
      <c r="R24" s="190"/>
      <c r="S24" s="190"/>
    </row>
    <row r="25" spans="1:22" s="4" customFormat="1" ht="15.75" x14ac:dyDescent="0.25">
      <c r="A25" s="191" t="s">
        <v>524</v>
      </c>
      <c r="B25" s="197">
        <v>1.861588558226801E-2</v>
      </c>
      <c r="C25" s="197">
        <v>8.4350352747894153E-2</v>
      </c>
      <c r="D25" s="197">
        <v>0.10807238456876611</v>
      </c>
      <c r="E25" s="197">
        <v>9.6159929237245478E-2</v>
      </c>
      <c r="F25" s="197">
        <v>8.5548399254222307E-2</v>
      </c>
      <c r="G25" s="197">
        <v>5.8954517687977326E-2</v>
      </c>
      <c r="H25" s="141"/>
      <c r="I25" s="197"/>
      <c r="J25" s="197"/>
      <c r="K25" s="197"/>
      <c r="L25" s="197"/>
      <c r="M25" s="197"/>
      <c r="P25" s="190"/>
      <c r="Q25" s="190"/>
      <c r="R25" s="190"/>
      <c r="S25" s="190"/>
    </row>
    <row r="26" spans="1:22" s="4" customFormat="1" ht="15.75" x14ac:dyDescent="0.25">
      <c r="A26" s="191" t="s">
        <v>1</v>
      </c>
      <c r="B26" s="197">
        <v>4.6628926836965512E-2</v>
      </c>
      <c r="C26" s="197">
        <v>5.3003702472260272E-2</v>
      </c>
      <c r="D26" s="197">
        <v>7.8500296136138514E-2</v>
      </c>
      <c r="E26" s="197">
        <v>6.9274838990708076E-2</v>
      </c>
      <c r="F26" s="197">
        <v>5.7601962625967174E-2</v>
      </c>
      <c r="G26" s="197">
        <v>5.562211975574094E-2</v>
      </c>
      <c r="H26" s="141"/>
      <c r="I26" s="197"/>
      <c r="J26" s="197"/>
      <c r="K26" s="197"/>
      <c r="L26" s="197"/>
      <c r="M26" s="197"/>
      <c r="P26" s="190"/>
      <c r="Q26" s="190"/>
      <c r="R26" s="190"/>
      <c r="S26" s="190"/>
    </row>
    <row r="27" spans="1:22" s="4" customFormat="1" ht="15.75" x14ac:dyDescent="0.25">
      <c r="A27" s="194"/>
      <c r="B27" s="195"/>
      <c r="D27" s="197"/>
      <c r="E27" s="197"/>
      <c r="F27" s="197"/>
      <c r="G27" s="197"/>
      <c r="H27" s="141"/>
      <c r="I27" s="195"/>
      <c r="J27" s="195"/>
      <c r="K27" s="195"/>
    </row>
    <row r="28" spans="1:22" s="4" customFormat="1" ht="15.75" x14ac:dyDescent="0.25">
      <c r="A28" s="201" t="s">
        <v>369</v>
      </c>
      <c r="B28" s="195"/>
      <c r="D28" s="197"/>
      <c r="E28" s="197"/>
      <c r="F28" s="197"/>
      <c r="G28" s="197"/>
      <c r="H28" s="141"/>
      <c r="I28" s="195"/>
      <c r="J28" s="195"/>
      <c r="K28" s="195"/>
    </row>
    <row r="29" spans="1:22" s="4" customFormat="1" ht="15.75" x14ac:dyDescent="0.25">
      <c r="A29" s="191" t="s">
        <v>523</v>
      </c>
      <c r="B29" s="197">
        <v>7.5856476826131836E-2</v>
      </c>
      <c r="C29" s="197">
        <v>1.9739920287559221E-2</v>
      </c>
      <c r="D29" s="197">
        <v>4.5131343421971337E-2</v>
      </c>
      <c r="E29" s="197">
        <v>3.7110880598627771E-2</v>
      </c>
      <c r="F29" s="197">
        <v>2.2264693545372749E-2</v>
      </c>
      <c r="G29" s="197">
        <v>5.1147571925155288E-2</v>
      </c>
      <c r="H29" s="141"/>
      <c r="I29" s="197"/>
      <c r="J29" s="197"/>
      <c r="K29" s="197"/>
      <c r="L29" s="197"/>
      <c r="M29" s="197"/>
      <c r="P29" s="190"/>
      <c r="Q29" s="190"/>
      <c r="R29" s="190"/>
      <c r="S29" s="190"/>
    </row>
    <row r="30" spans="1:22" s="4" customFormat="1" ht="15.75" x14ac:dyDescent="0.25">
      <c r="G30" s="197"/>
      <c r="H30" s="141"/>
    </row>
    <row r="31" spans="1:22" s="4" customFormat="1" x14ac:dyDescent="0.2">
      <c r="H31" s="141"/>
    </row>
    <row r="32" spans="1:22" s="4" customFormat="1" x14ac:dyDescent="0.2">
      <c r="H32" s="141"/>
    </row>
    <row r="33" spans="1:13" ht="24.75" customHeight="1" x14ac:dyDescent="0.2">
      <c r="A33" s="543" t="s">
        <v>396</v>
      </c>
      <c r="B33" s="543"/>
      <c r="C33" s="543"/>
      <c r="D33" s="543"/>
      <c r="E33" s="543"/>
      <c r="F33" s="543"/>
      <c r="G33" s="543"/>
      <c r="H33" s="141"/>
      <c r="I33"/>
      <c r="J33"/>
      <c r="K33"/>
      <c r="L33"/>
      <c r="M33"/>
    </row>
    <row r="34" spans="1:13" x14ac:dyDescent="0.2">
      <c r="A34" s="538" t="s">
        <v>397</v>
      </c>
      <c r="B34" s="538"/>
      <c r="C34" s="538"/>
      <c r="D34" s="538"/>
      <c r="E34" s="538"/>
      <c r="F34" s="538"/>
      <c r="G34" s="538"/>
      <c r="I34"/>
      <c r="J34"/>
      <c r="K34"/>
      <c r="L34"/>
    </row>
  </sheetData>
  <mergeCells count="6">
    <mergeCell ref="A34:G34"/>
    <mergeCell ref="A1:G1"/>
    <mergeCell ref="A2:G2"/>
    <mergeCell ref="A3:G3"/>
    <mergeCell ref="A4:G4"/>
    <mergeCell ref="A33:G33"/>
  </mergeCells>
  <phoneticPr fontId="39" type="noConversion"/>
  <pageMargins left="0.5" right="0.5" top="1" bottom="0.5" header="0.25" footer="0.25"/>
  <pageSetup scale="90" orientation="portrait" r:id="rId1"/>
  <headerFooter scaleWithDoc="0">
    <oddHeader>&amp;R&amp;"Times New Roman,Bold Italic"&amp;9Pennsylvania Department of Revenue</oddHeader>
    <oddFooter>&amp;C- 30 -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T47"/>
  <sheetViews>
    <sheetView zoomScale="85" zoomScaleNormal="85" workbookViewId="0">
      <selection sqref="A1:N1"/>
    </sheetView>
  </sheetViews>
  <sheetFormatPr defaultRowHeight="12.75" x14ac:dyDescent="0.2"/>
  <cols>
    <col min="1" max="1" width="26.83203125" bestFit="1" customWidth="1"/>
    <col min="2" max="2" width="11.6640625" customWidth="1"/>
    <col min="3" max="4" width="16" hidden="1" customWidth="1"/>
    <col min="5" max="14" width="15.83203125" customWidth="1"/>
    <col min="16" max="20" width="13.1640625" bestFit="1" customWidth="1"/>
  </cols>
  <sheetData>
    <row r="1" spans="1:20" s="76" customFormat="1" ht="20.25" customHeight="1" x14ac:dyDescent="0.3">
      <c r="A1" s="476" t="s">
        <v>234</v>
      </c>
      <c r="B1" s="476"/>
      <c r="C1" s="476"/>
      <c r="D1" s="476"/>
      <c r="E1" s="476"/>
      <c r="F1" s="476"/>
      <c r="G1" s="476"/>
      <c r="H1" s="476"/>
      <c r="I1" s="476"/>
      <c r="J1" s="476"/>
      <c r="K1" s="476"/>
      <c r="L1" s="476"/>
      <c r="M1" s="476"/>
      <c r="N1" s="476"/>
    </row>
    <row r="2" spans="1:20" s="69" customFormat="1" ht="15.75" x14ac:dyDescent="0.25">
      <c r="A2" s="68"/>
      <c r="B2" s="27"/>
      <c r="C2" s="27"/>
      <c r="D2" s="27"/>
      <c r="E2" s="27"/>
      <c r="F2" s="27"/>
      <c r="G2" s="27"/>
      <c r="H2" s="27"/>
      <c r="I2" s="27"/>
      <c r="J2" s="27"/>
      <c r="K2" s="27"/>
      <c r="L2" s="27"/>
      <c r="M2" s="70"/>
    </row>
    <row r="3" spans="1:20" s="69" customFormat="1" ht="15.75" x14ac:dyDescent="0.25">
      <c r="A3" s="68"/>
      <c r="B3" s="27"/>
      <c r="C3" s="27"/>
      <c r="D3" s="27"/>
      <c r="E3" s="351">
        <f>'Page 3'!C4</f>
        <v>2009</v>
      </c>
      <c r="F3" s="351">
        <f>'Page 3'!D4</f>
        <v>2010</v>
      </c>
      <c r="G3" s="351">
        <f>'Page 3'!E4</f>
        <v>2011</v>
      </c>
      <c r="H3" s="351">
        <f>'Page 3'!F4</f>
        <v>2012</v>
      </c>
      <c r="I3" s="351">
        <f>'Page 3'!G4</f>
        <v>2013</v>
      </c>
      <c r="J3" s="351">
        <f>'Page 3'!H4</f>
        <v>2014</v>
      </c>
      <c r="K3" s="351">
        <f>'Page 3'!I4</f>
        <v>2015</v>
      </c>
      <c r="L3" s="351">
        <f>'Page 3'!J4</f>
        <v>2016</v>
      </c>
      <c r="M3" s="351">
        <v>2017</v>
      </c>
      <c r="N3" s="351">
        <v>2018</v>
      </c>
    </row>
    <row r="4" spans="1:20" s="69" customFormat="1" ht="15.75" x14ac:dyDescent="0.25">
      <c r="A4" s="68"/>
      <c r="B4" s="10"/>
      <c r="C4" s="86" t="e">
        <f>'Page 3'!#REF!</f>
        <v>#REF!</v>
      </c>
      <c r="D4" s="86" t="e">
        <f>'Page 3'!#REF!</f>
        <v>#REF!</v>
      </c>
      <c r="P4" s="71"/>
      <c r="Q4" s="71"/>
      <c r="R4" s="71"/>
      <c r="S4" s="71"/>
      <c r="T4" s="71"/>
    </row>
    <row r="5" spans="1:20" s="69" customFormat="1" ht="15.75" x14ac:dyDescent="0.25">
      <c r="A5" s="352" t="s">
        <v>2</v>
      </c>
      <c r="B5" s="353"/>
      <c r="C5" s="354">
        <v>1</v>
      </c>
      <c r="D5" s="354" t="e">
        <f>D9+D18+D27+D37</f>
        <v>#REF!</v>
      </c>
      <c r="E5" s="354">
        <v>0.99999999999999989</v>
      </c>
      <c r="F5" s="354">
        <v>0.99999999999999978</v>
      </c>
      <c r="G5" s="354">
        <v>0.99999999999999989</v>
      </c>
      <c r="H5" s="354">
        <v>1</v>
      </c>
      <c r="I5" s="354">
        <v>1.0000000000000002</v>
      </c>
      <c r="J5" s="354">
        <v>1</v>
      </c>
      <c r="K5" s="354">
        <v>1</v>
      </c>
      <c r="L5" s="354">
        <v>0.99999997991073697</v>
      </c>
      <c r="M5" s="354">
        <v>1</v>
      </c>
      <c r="N5" s="354">
        <v>1</v>
      </c>
      <c r="P5" s="72"/>
      <c r="Q5" s="72"/>
      <c r="R5" s="72"/>
      <c r="S5" s="72"/>
      <c r="T5" s="72"/>
    </row>
    <row r="6" spans="1:20" s="69" customFormat="1" ht="15.75" x14ac:dyDescent="0.25">
      <c r="A6" s="355"/>
      <c r="B6" s="165"/>
      <c r="C6" s="355"/>
      <c r="D6" s="355"/>
      <c r="E6" s="355"/>
      <c r="F6" s="355"/>
      <c r="G6" s="355"/>
      <c r="H6" s="355"/>
      <c r="I6" s="355"/>
      <c r="J6" s="355"/>
      <c r="K6" s="355"/>
      <c r="L6" s="355"/>
      <c r="M6" s="355"/>
      <c r="P6" s="73"/>
      <c r="Q6" s="73"/>
      <c r="R6" s="73"/>
      <c r="S6" s="73"/>
      <c r="T6" s="73"/>
    </row>
    <row r="7" spans="1:20" s="69" customFormat="1" ht="15.75" x14ac:dyDescent="0.25">
      <c r="A7" s="352" t="s">
        <v>3</v>
      </c>
      <c r="B7" s="353"/>
      <c r="C7" s="354" t="e">
        <f>'Page 3'!#REF!/'Page 3'!#REF!</f>
        <v>#REF!</v>
      </c>
      <c r="D7" s="354" t="e">
        <f>'Page 3'!#REF!/'Page 3'!#REF!</f>
        <v>#REF!</v>
      </c>
      <c r="E7" s="354">
        <v>0.99078555659873158</v>
      </c>
      <c r="F7" s="354">
        <v>0.90096150274086917</v>
      </c>
      <c r="G7" s="354">
        <v>0.96230178529369725</v>
      </c>
      <c r="H7" s="354">
        <v>0.98087032231875848</v>
      </c>
      <c r="I7" s="354">
        <v>0.97976108135076756</v>
      </c>
      <c r="J7" s="354">
        <v>0.98220415683243179</v>
      </c>
      <c r="K7" s="354">
        <v>0.96403751188123288</v>
      </c>
      <c r="L7" s="354">
        <v>0.97916736674388261</v>
      </c>
      <c r="M7" s="354">
        <v>0.97105427872045302</v>
      </c>
      <c r="N7" s="354">
        <v>0.92583834486830341</v>
      </c>
      <c r="P7" s="72"/>
      <c r="Q7" s="72"/>
      <c r="R7" s="72"/>
      <c r="S7" s="72"/>
      <c r="T7" s="72"/>
    </row>
    <row r="8" spans="1:20" s="69" customFormat="1" ht="15.75" x14ac:dyDescent="0.25">
      <c r="A8" s="355"/>
      <c r="B8" s="165"/>
      <c r="C8" s="355"/>
      <c r="D8" s="355"/>
      <c r="E8" s="355"/>
      <c r="F8" s="355"/>
      <c r="G8" s="355"/>
      <c r="H8" s="355"/>
      <c r="I8" s="355"/>
      <c r="J8" s="355"/>
      <c r="K8" s="355"/>
      <c r="L8" s="355"/>
      <c r="M8" s="355"/>
      <c r="P8" s="73"/>
      <c r="Q8" s="73"/>
      <c r="R8" s="73"/>
      <c r="S8" s="73"/>
      <c r="T8" s="73"/>
    </row>
    <row r="9" spans="1:20" s="69" customFormat="1" ht="15.75" x14ac:dyDescent="0.25">
      <c r="A9" s="352" t="s">
        <v>4</v>
      </c>
      <c r="B9" s="353"/>
      <c r="C9" s="354" t="e">
        <f>'Page 3'!#REF!/'Page 3'!#REF!</f>
        <v>#REF!</v>
      </c>
      <c r="D9" s="354" t="e">
        <f>'Page 3'!#REF!/'Page 3'!#REF!</f>
        <v>#REF!</v>
      </c>
      <c r="E9" s="354">
        <v>0.15795357662954077</v>
      </c>
      <c r="F9" s="354">
        <v>0.13750857797902702</v>
      </c>
      <c r="G9" s="354">
        <v>0.14761925888772651</v>
      </c>
      <c r="H9" s="354">
        <v>0.14872671496372442</v>
      </c>
      <c r="I9" s="354">
        <v>0.15971911113151055</v>
      </c>
      <c r="J9" s="354">
        <v>0.15970143521317851</v>
      </c>
      <c r="K9" s="354">
        <v>0.15922304376051419</v>
      </c>
      <c r="L9" s="354">
        <v>0.16124631422339031</v>
      </c>
      <c r="M9" s="354">
        <v>0.15096713187423949</v>
      </c>
      <c r="N9" s="354">
        <v>0.14142710988040538</v>
      </c>
      <c r="P9" s="72"/>
      <c r="Q9" s="72"/>
      <c r="R9" s="72"/>
      <c r="S9" s="72"/>
      <c r="T9" s="72"/>
    </row>
    <row r="10" spans="1:20" s="69" customFormat="1" ht="15.75" x14ac:dyDescent="0.25">
      <c r="A10" s="356" t="s">
        <v>5</v>
      </c>
      <c r="B10" s="165"/>
      <c r="C10" s="357" t="e">
        <f>'Page 3'!#REF!/'Page 3'!#REF!</f>
        <v>#REF!</v>
      </c>
      <c r="D10" s="357" t="e">
        <f>'Page 3'!#REF!/'Page 3'!#REF!</f>
        <v>#REF!</v>
      </c>
      <c r="E10" s="357">
        <v>1.5399084739475621E-4</v>
      </c>
      <c r="F10" s="357">
        <v>8.4945054200461089E-5</v>
      </c>
      <c r="G10" s="357">
        <v>6.7103533908257636E-5</v>
      </c>
      <c r="H10" s="357">
        <v>1.6049522787045674E-4</v>
      </c>
      <c r="I10" s="357">
        <v>1.2027709759854018E-4</v>
      </c>
      <c r="J10" s="357">
        <v>2.5965804897963946E-5</v>
      </c>
      <c r="K10" s="357">
        <v>3.6555657649128907E-4</v>
      </c>
      <c r="L10" s="357">
        <v>5.2971423859326054E-5</v>
      </c>
      <c r="M10" s="357">
        <v>8.8859080118709231E-5</v>
      </c>
      <c r="N10" s="142">
        <v>1.0872041143152396E-4</v>
      </c>
      <c r="P10" s="74"/>
      <c r="Q10" s="74"/>
      <c r="R10" s="74"/>
      <c r="S10" s="74"/>
      <c r="T10" s="74"/>
    </row>
    <row r="11" spans="1:20" s="69" customFormat="1" ht="15.75" x14ac:dyDescent="0.25">
      <c r="A11" s="356" t="s">
        <v>6</v>
      </c>
      <c r="B11" s="165"/>
      <c r="C11" s="358" t="e">
        <f>'Page 3'!#REF!/'Page 3'!#REF!</f>
        <v>#REF!</v>
      </c>
      <c r="D11" s="358" t="e">
        <f>'Page 3'!#REF!/'Page 3'!#REF!</f>
        <v>#REF!</v>
      </c>
      <c r="E11" s="358">
        <v>7.7552068984246103E-2</v>
      </c>
      <c r="F11" s="358">
        <v>6.4776915741259405E-2</v>
      </c>
      <c r="G11" s="358">
        <v>7.7515143530257652E-2</v>
      </c>
      <c r="H11" s="358">
        <v>7.3068904690030134E-2</v>
      </c>
      <c r="I11" s="358">
        <v>8.4596827376041198E-2</v>
      </c>
      <c r="J11" s="358">
        <v>8.7447889049232716E-2</v>
      </c>
      <c r="K11" s="358">
        <v>9.1901084002551953E-2</v>
      </c>
      <c r="L11" s="358">
        <v>9.1981945206877788E-2</v>
      </c>
      <c r="M11" s="358">
        <v>8.6882230335036462E-2</v>
      </c>
      <c r="N11" s="142">
        <v>8.3288354198535391E-2</v>
      </c>
      <c r="P11" s="74"/>
      <c r="Q11" s="74"/>
      <c r="R11" s="74"/>
      <c r="S11" s="74"/>
      <c r="T11" s="74"/>
    </row>
    <row r="12" spans="1:20" s="69" customFormat="1" ht="15.75" x14ac:dyDescent="0.25">
      <c r="A12" s="352" t="s">
        <v>496</v>
      </c>
      <c r="B12" s="353"/>
      <c r="C12" s="354" t="e">
        <f>'Page 3'!#REF!/'Page 3'!#REF!</f>
        <v>#REF!</v>
      </c>
      <c r="D12" s="354" t="e">
        <f>'Page 3'!#REF!/'Page 3'!#REF!</f>
        <v>#REF!</v>
      </c>
      <c r="E12" s="354">
        <v>8.0247516797899918E-2</v>
      </c>
      <c r="F12" s="354">
        <v>7.2646717183567147E-2</v>
      </c>
      <c r="G12" s="354">
        <v>7.0037011823560619E-2</v>
      </c>
      <c r="H12" s="354">
        <v>7.549731504582384E-2</v>
      </c>
      <c r="I12" s="354">
        <v>7.5002006657870809E-2</v>
      </c>
      <c r="J12" s="354">
        <v>7.2227580359047833E-2</v>
      </c>
      <c r="K12" s="354">
        <v>6.6956403181470961E-2</v>
      </c>
      <c r="L12" s="354">
        <v>6.921139759265317E-2</v>
      </c>
      <c r="M12" s="354">
        <v>6.3996042459084301E-2</v>
      </c>
      <c r="N12" s="354">
        <v>5.8030055765272121E-2</v>
      </c>
      <c r="P12" s="75"/>
      <c r="Q12" s="75"/>
      <c r="R12" s="75"/>
      <c r="S12" s="75"/>
      <c r="T12" s="75"/>
    </row>
    <row r="13" spans="1:20" s="69" customFormat="1" ht="15.75" x14ac:dyDescent="0.25">
      <c r="A13" s="356" t="s">
        <v>7</v>
      </c>
      <c r="B13" s="165"/>
      <c r="C13" s="358" t="e">
        <f>'Page 3'!#REF!/'Page 3'!#REF!</f>
        <v>#REF!</v>
      </c>
      <c r="D13" s="358" t="e">
        <f>'Page 3'!#REF!/'Page 3'!#REF!</f>
        <v>#REF!</v>
      </c>
      <c r="E13" s="358">
        <v>5.3928977991407272E-2</v>
      </c>
      <c r="F13" s="358">
        <v>4.6537224961647083E-2</v>
      </c>
      <c r="G13" s="358">
        <v>4.4555908021507822E-2</v>
      </c>
      <c r="H13" s="358">
        <v>4.8053438613774722E-2</v>
      </c>
      <c r="I13" s="358">
        <v>4.5598973044079845E-2</v>
      </c>
      <c r="J13" s="358">
        <v>4.4717117839197761E-2</v>
      </c>
      <c r="K13" s="358">
        <v>4.1246062548383811E-2</v>
      </c>
      <c r="L13" s="358">
        <v>4.2227825108356015E-2</v>
      </c>
      <c r="M13" s="358">
        <v>3.8856158394517434E-2</v>
      </c>
      <c r="N13" s="358">
        <v>3.3266864317928586E-2</v>
      </c>
      <c r="P13" s="74"/>
      <c r="Q13" s="74"/>
      <c r="R13" s="74"/>
      <c r="S13" s="74"/>
      <c r="T13" s="74"/>
    </row>
    <row r="14" spans="1:20" s="69" customFormat="1" ht="15.75" x14ac:dyDescent="0.25">
      <c r="A14" s="356" t="s">
        <v>8</v>
      </c>
      <c r="B14" s="165"/>
      <c r="C14" s="358" t="e">
        <f>'Page 3'!#REF!/'Page 3'!#REF!</f>
        <v>#REF!</v>
      </c>
      <c r="D14" s="358" t="e">
        <f>'Page 3'!#REF!/'Page 3'!#REF!</f>
        <v>#REF!</v>
      </c>
      <c r="E14" s="358">
        <v>1.6399231910146305E-3</v>
      </c>
      <c r="F14" s="358">
        <v>1.4304439623943272E-3</v>
      </c>
      <c r="G14" s="358">
        <v>1.2522601454226785E-3</v>
      </c>
      <c r="H14" s="358">
        <v>1.0376742686299299E-3</v>
      </c>
      <c r="I14" s="358">
        <v>1.5318739968520451E-3</v>
      </c>
      <c r="J14" s="358">
        <v>1.2950663031743405E-3</v>
      </c>
      <c r="K14" s="358">
        <v>1.2472635540707214E-3</v>
      </c>
      <c r="L14" s="358">
        <v>1.2689064812870269E-3</v>
      </c>
      <c r="M14" s="358">
        <v>1.2689102568388861E-3</v>
      </c>
      <c r="N14" s="358">
        <v>9.7829568134030439E-4</v>
      </c>
      <c r="P14" s="74"/>
      <c r="Q14" s="74"/>
      <c r="R14" s="74"/>
      <c r="S14" s="74"/>
      <c r="T14" s="74"/>
    </row>
    <row r="15" spans="1:20" s="69" customFormat="1" ht="15.75" x14ac:dyDescent="0.25">
      <c r="A15" s="356" t="s">
        <v>9</v>
      </c>
      <c r="B15" s="165"/>
      <c r="C15" s="358" t="e">
        <f>'Page 3'!#REF!/'Page 3'!#REF!</f>
        <v>#REF!</v>
      </c>
      <c r="D15" s="358" t="e">
        <f>'Page 3'!#REF!/'Page 3'!#REF!</f>
        <v>#REF!</v>
      </c>
      <c r="E15" s="358">
        <v>1.6903203800818611E-2</v>
      </c>
      <c r="F15" s="358">
        <v>1.6620574733249023E-2</v>
      </c>
      <c r="G15" s="358">
        <v>1.5586824975077535E-2</v>
      </c>
      <c r="H15" s="358">
        <v>1.6562199386866698E-2</v>
      </c>
      <c r="I15" s="358">
        <v>1.5601868066133487E-2</v>
      </c>
      <c r="J15" s="358">
        <v>1.5103678689275682E-2</v>
      </c>
      <c r="K15" s="358">
        <v>1.4850281714575798E-2</v>
      </c>
      <c r="L15" s="358">
        <v>1.5035685233870664E-2</v>
      </c>
      <c r="M15" s="358">
        <v>1.3686123458132837E-2</v>
      </c>
      <c r="N15" s="358">
        <v>1.3043004829130629E-2</v>
      </c>
      <c r="P15" s="74"/>
      <c r="Q15" s="74"/>
      <c r="R15" s="74"/>
      <c r="S15" s="74"/>
      <c r="T15" s="74"/>
    </row>
    <row r="16" spans="1:20" s="69" customFormat="1" ht="15.75" x14ac:dyDescent="0.25">
      <c r="A16" s="356" t="s">
        <v>10</v>
      </c>
      <c r="B16" s="165"/>
      <c r="C16" s="358" t="e">
        <f>'Page 3'!#REF!/'Page 3'!#REF!</f>
        <v>#REF!</v>
      </c>
      <c r="D16" s="358" t="e">
        <f>'Page 3'!#REF!/'Page 3'!#REF!</f>
        <v>#REF!</v>
      </c>
      <c r="E16" s="358">
        <v>7.7754118146594088E-3</v>
      </c>
      <c r="F16" s="358">
        <v>8.0584735262767028E-3</v>
      </c>
      <c r="G16" s="358">
        <v>8.642018681552583E-3</v>
      </c>
      <c r="H16" s="358">
        <v>9.8440027765524987E-3</v>
      </c>
      <c r="I16" s="358">
        <v>1.2269291550805438E-2</v>
      </c>
      <c r="J16" s="358">
        <v>1.1111717527400065E-2</v>
      </c>
      <c r="K16" s="358">
        <v>9.6127953644406239E-3</v>
      </c>
      <c r="L16" s="358">
        <v>1.067898076913947E-2</v>
      </c>
      <c r="M16" s="358">
        <v>1.0184850349595143E-2</v>
      </c>
      <c r="N16" s="358">
        <v>1.0741890936872606E-2</v>
      </c>
      <c r="P16" s="74"/>
      <c r="Q16" s="74"/>
      <c r="R16" s="74"/>
      <c r="S16" s="74"/>
      <c r="T16" s="74"/>
    </row>
    <row r="17" spans="1:20" s="69" customFormat="1" ht="15.75" x14ac:dyDescent="0.25">
      <c r="A17" s="355"/>
      <c r="B17" s="165"/>
      <c r="C17" s="358"/>
      <c r="D17" s="358"/>
      <c r="E17" s="358"/>
      <c r="F17" s="358"/>
      <c r="G17" s="358"/>
      <c r="H17" s="358"/>
      <c r="I17" s="358"/>
      <c r="J17" s="358"/>
      <c r="K17" s="358"/>
      <c r="L17" s="358"/>
      <c r="M17" s="358"/>
      <c r="P17" s="73"/>
      <c r="Q17" s="73"/>
      <c r="R17" s="73"/>
      <c r="S17" s="73"/>
      <c r="T17" s="73"/>
    </row>
    <row r="18" spans="1:20" s="69" customFormat="1" ht="15.75" x14ac:dyDescent="0.25">
      <c r="A18" s="352" t="s">
        <v>11</v>
      </c>
      <c r="B18" s="353"/>
      <c r="C18" s="354" t="e">
        <f>'Page 3'!#REF!/'Page 3'!#REF!</f>
        <v>#REF!</v>
      </c>
      <c r="D18" s="354" t="e">
        <f>'Page 3'!#REF!/'Page 3'!#REF!</f>
        <v>#REF!</v>
      </c>
      <c r="E18" s="354">
        <v>0.3596649665388425</v>
      </c>
      <c r="F18" s="354">
        <v>0.33647185903641524</v>
      </c>
      <c r="G18" s="354">
        <v>0.36270041399510533</v>
      </c>
      <c r="H18" s="354">
        <v>0.3673032731583597</v>
      </c>
      <c r="I18" s="354">
        <v>0.35795074310567732</v>
      </c>
      <c r="J18" s="354">
        <v>0.36538193730492086</v>
      </c>
      <c r="K18" s="354">
        <v>0.35234774737221536</v>
      </c>
      <c r="L18" s="354">
        <v>0.35854809276474214</v>
      </c>
      <c r="M18" s="354">
        <v>0.37058949451798623</v>
      </c>
      <c r="N18" s="354">
        <v>0.3498820760639258</v>
      </c>
      <c r="P18" s="72"/>
      <c r="Q18" s="72"/>
      <c r="R18" s="72"/>
      <c r="S18" s="72"/>
      <c r="T18" s="72"/>
    </row>
    <row r="19" spans="1:20" s="69" customFormat="1" ht="15.75" x14ac:dyDescent="0.25">
      <c r="A19" s="352" t="s">
        <v>497</v>
      </c>
      <c r="B19" s="353"/>
      <c r="C19" s="359" t="e">
        <f>'Page 3'!#REF!/'Page 3'!#REF!</f>
        <v>#REF!</v>
      </c>
      <c r="D19" s="359" t="e">
        <f>'Page 3'!#REF!/'Page 3'!#REF!</f>
        <v>#REF!</v>
      </c>
      <c r="E19" s="359">
        <v>0.31866705187832156</v>
      </c>
      <c r="F19" s="359">
        <v>0.29040519622824307</v>
      </c>
      <c r="G19" s="359">
        <v>0.31240314002464487</v>
      </c>
      <c r="H19" s="359">
        <v>0.31694002374048136</v>
      </c>
      <c r="I19" s="359">
        <v>0.31045943712717494</v>
      </c>
      <c r="J19" s="359">
        <v>0.31913772895730169</v>
      </c>
      <c r="K19" s="359">
        <v>0.31030829714111102</v>
      </c>
      <c r="L19" s="359">
        <v>0.31698018462275351</v>
      </c>
      <c r="M19" s="359">
        <v>0.31590701856539227</v>
      </c>
      <c r="N19" s="359">
        <v>0.30032622860577113</v>
      </c>
      <c r="P19" s="75"/>
      <c r="Q19" s="75"/>
      <c r="R19" s="75"/>
      <c r="S19" s="75"/>
      <c r="T19" s="75"/>
    </row>
    <row r="20" spans="1:20" s="69" customFormat="1" ht="15.75" x14ac:dyDescent="0.25">
      <c r="A20" s="356" t="s">
        <v>12</v>
      </c>
      <c r="B20" s="165"/>
      <c r="C20" s="358" t="e">
        <f>'Page 3'!#REF!/'Page 3'!#REF!</f>
        <v>#REF!</v>
      </c>
      <c r="D20" s="358" t="e">
        <f>'Page 3'!#REF!/'Page 3'!#REF!</f>
        <v>#REF!</v>
      </c>
      <c r="E20" s="358">
        <v>0.28108174918196199</v>
      </c>
      <c r="F20" s="358">
        <v>0.25439150659699994</v>
      </c>
      <c r="G20" s="358">
        <v>0.2737496761684784</v>
      </c>
      <c r="H20" s="358">
        <v>0.2750072831211125</v>
      </c>
      <c r="I20" s="358">
        <v>0.26970181406435267</v>
      </c>
      <c r="J20" s="358">
        <v>0.27587651479252623</v>
      </c>
      <c r="K20" s="358">
        <v>0.26695726722000668</v>
      </c>
      <c r="L20" s="358">
        <v>0.27338248177398672</v>
      </c>
      <c r="M20" s="358">
        <v>0.27274879375074373</v>
      </c>
      <c r="N20" s="358">
        <v>0.26003630885844187</v>
      </c>
      <c r="P20" s="74"/>
      <c r="Q20" s="74"/>
      <c r="R20" s="74"/>
      <c r="S20" s="74"/>
      <c r="T20" s="74"/>
    </row>
    <row r="21" spans="1:20" s="69" customFormat="1" ht="15.75" x14ac:dyDescent="0.25">
      <c r="A21" s="356" t="s">
        <v>13</v>
      </c>
      <c r="B21" s="165"/>
      <c r="C21" s="358" t="e">
        <f>'Page 3'!#REF!/'Page 3'!#REF!</f>
        <v>#REF!</v>
      </c>
      <c r="D21" s="358" t="e">
        <f>'Page 3'!#REF!/'Page 3'!#REF!</f>
        <v>#REF!</v>
      </c>
      <c r="E21" s="358">
        <v>3.7585302696359547E-2</v>
      </c>
      <c r="F21" s="358">
        <v>3.6013689631243129E-2</v>
      </c>
      <c r="G21" s="358">
        <v>3.8653463856166387E-2</v>
      </c>
      <c r="H21" s="358">
        <v>4.193274061936883E-2</v>
      </c>
      <c r="I21" s="358">
        <v>4.0757623062822303E-2</v>
      </c>
      <c r="J21" s="358">
        <v>4.3261214164775463E-2</v>
      </c>
      <c r="K21" s="358">
        <v>4.3351029921104386E-2</v>
      </c>
      <c r="L21" s="358">
        <v>4.3597702848766892E-2</v>
      </c>
      <c r="M21" s="358">
        <v>4.3158224814648552E-2</v>
      </c>
      <c r="N21" s="358">
        <v>4.028991974732931E-2</v>
      </c>
      <c r="P21" s="74"/>
      <c r="Q21" s="74"/>
      <c r="R21" s="74"/>
      <c r="S21" s="74"/>
      <c r="T21" s="74"/>
    </row>
    <row r="22" spans="1:20" s="69" customFormat="1" ht="15.75" x14ac:dyDescent="0.25">
      <c r="A22" s="356" t="s">
        <v>14</v>
      </c>
      <c r="B22" s="165"/>
      <c r="C22" s="358" t="e">
        <f>'Page 3'!#REF!/'Page 3'!#REF!</f>
        <v>#REF!</v>
      </c>
      <c r="D22" s="358" t="e">
        <f>'Page 3'!#REF!/'Page 3'!#REF!</f>
        <v>#REF!</v>
      </c>
      <c r="E22" s="358">
        <v>2.9540339058252336E-2</v>
      </c>
      <c r="F22" s="358">
        <v>3.5302757925219114E-2</v>
      </c>
      <c r="G22" s="358">
        <v>3.9108173406486445E-2</v>
      </c>
      <c r="H22" s="358">
        <v>3.8655505735682778E-2</v>
      </c>
      <c r="I22" s="358">
        <v>3.5748344491065759E-2</v>
      </c>
      <c r="J22" s="358">
        <v>3.4149068223144445E-2</v>
      </c>
      <c r="K22" s="358">
        <v>3.0308258091868597E-2</v>
      </c>
      <c r="L22" s="358">
        <v>2.9497262486021771E-2</v>
      </c>
      <c r="M22" s="358">
        <v>3.9836191522557324E-2</v>
      </c>
      <c r="N22" s="358">
        <v>3.4664667475868625E-2</v>
      </c>
      <c r="P22" s="74"/>
      <c r="Q22" s="74"/>
      <c r="R22" s="74"/>
      <c r="S22" s="74"/>
      <c r="T22" s="74"/>
    </row>
    <row r="23" spans="1:20" s="69" customFormat="1" ht="15.75" x14ac:dyDescent="0.25">
      <c r="A23" s="356" t="s">
        <v>465</v>
      </c>
      <c r="B23" s="165"/>
      <c r="C23" s="360"/>
      <c r="D23" s="360"/>
      <c r="E23" s="349" t="s">
        <v>494</v>
      </c>
      <c r="F23" s="349" t="s">
        <v>494</v>
      </c>
      <c r="G23" s="349" t="s">
        <v>494</v>
      </c>
      <c r="H23" s="349" t="s">
        <v>494</v>
      </c>
      <c r="I23" s="349" t="s">
        <v>494</v>
      </c>
      <c r="J23" s="349" t="s">
        <v>494</v>
      </c>
      <c r="K23" s="349" t="s">
        <v>494</v>
      </c>
      <c r="L23" s="349" t="s">
        <v>494</v>
      </c>
      <c r="M23" s="358">
        <v>2.6497478885750187E-3</v>
      </c>
      <c r="N23" s="358">
        <v>3.4460596984542892E-3</v>
      </c>
      <c r="P23" s="74"/>
      <c r="Q23" s="74"/>
      <c r="R23" s="74"/>
      <c r="S23" s="74"/>
      <c r="T23" s="74"/>
    </row>
    <row r="24" spans="1:20" s="69" customFormat="1" ht="15.75" x14ac:dyDescent="0.25">
      <c r="A24" s="356" t="s">
        <v>15</v>
      </c>
      <c r="B24" s="165"/>
      <c r="C24" s="358" t="e">
        <f>'Page 3'!#REF!/'Page 3'!#REF!</f>
        <v>#REF!</v>
      </c>
      <c r="D24" s="358" t="e">
        <f>'Page 3'!#REF!/'Page 3'!#REF!</f>
        <v>#REF!</v>
      </c>
      <c r="E24" s="358">
        <v>1.0172316888819105E-3</v>
      </c>
      <c r="F24" s="358">
        <v>9.6162452806373326E-4</v>
      </c>
      <c r="G24" s="358">
        <v>9.4275158376832624E-4</v>
      </c>
      <c r="H24" s="358">
        <v>9.3585966311169548E-4</v>
      </c>
      <c r="I24" s="358">
        <v>8.7800602314033673E-4</v>
      </c>
      <c r="J24" s="358">
        <v>8.7726065894328886E-4</v>
      </c>
      <c r="K24" s="358">
        <v>7.9996125832439786E-4</v>
      </c>
      <c r="L24" s="358">
        <v>8.0728127308870678E-4</v>
      </c>
      <c r="M24" s="358">
        <v>7.7033676766426716E-4</v>
      </c>
      <c r="N24" s="358">
        <v>6.9764070901618042E-4</v>
      </c>
      <c r="P24" s="74"/>
      <c r="Q24" s="74"/>
      <c r="R24" s="74"/>
      <c r="S24" s="74"/>
      <c r="T24" s="74"/>
    </row>
    <row r="25" spans="1:20" s="69" customFormat="1" ht="15.75" x14ac:dyDescent="0.25">
      <c r="A25" s="356" t="s">
        <v>16</v>
      </c>
      <c r="B25" s="165"/>
      <c r="C25" s="358" t="e">
        <f>'Page 3'!#REF!/'Page 3'!#REF!</f>
        <v>#REF!</v>
      </c>
      <c r="D25" s="358" t="e">
        <f>'Page 3'!#REF!/'Page 3'!#REF!</f>
        <v>#REF!</v>
      </c>
      <c r="E25" s="358">
        <v>1.044034391338667E-2</v>
      </c>
      <c r="F25" s="358">
        <v>9.8022803548893003E-3</v>
      </c>
      <c r="G25" s="358">
        <v>1.0246348980205756E-2</v>
      </c>
      <c r="H25" s="358">
        <v>1.0771884019083879E-2</v>
      </c>
      <c r="I25" s="358">
        <v>1.0864955464296167E-2</v>
      </c>
      <c r="J25" s="358">
        <v>1.1217879465531454E-2</v>
      </c>
      <c r="K25" s="358">
        <v>1.0931230880911342E-2</v>
      </c>
      <c r="L25" s="358">
        <v>1.126336438287814E-2</v>
      </c>
      <c r="M25" s="358">
        <v>1.1426199773797342E-2</v>
      </c>
      <c r="N25" s="358">
        <v>1.0747479574815604E-2</v>
      </c>
      <c r="P25" s="74"/>
      <c r="Q25" s="74"/>
      <c r="R25" s="74"/>
      <c r="S25" s="74"/>
      <c r="T25" s="74"/>
    </row>
    <row r="26" spans="1:20" s="69" customFormat="1" ht="15.75" x14ac:dyDescent="0.25">
      <c r="A26" s="355"/>
      <c r="B26" s="165"/>
      <c r="C26" s="358"/>
      <c r="D26" s="358"/>
      <c r="E26" s="358"/>
      <c r="F26" s="358"/>
      <c r="G26" s="358"/>
      <c r="H26" s="358"/>
      <c r="I26" s="358"/>
      <c r="J26" s="358"/>
      <c r="K26" s="358"/>
      <c r="L26" s="358"/>
      <c r="M26" s="358"/>
      <c r="P26" s="73"/>
      <c r="Q26" s="73"/>
      <c r="R26" s="73"/>
      <c r="S26" s="73"/>
      <c r="T26" s="73"/>
    </row>
    <row r="27" spans="1:20" s="69" customFormat="1" ht="15.75" x14ac:dyDescent="0.25">
      <c r="A27" s="352" t="s">
        <v>17</v>
      </c>
      <c r="B27" s="353"/>
      <c r="C27" s="354" t="e">
        <f>'Page 3'!#REF!/'Page 3'!#REF!</f>
        <v>#REF!</v>
      </c>
      <c r="D27" s="354" t="e">
        <f>'Page 3'!#REF!/'Page 3'!#REF!</f>
        <v>#REF!</v>
      </c>
      <c r="E27" s="354">
        <f>'Page 3'!C28/'Page 3'!C6</f>
        <v>0.47316701343034845</v>
      </c>
      <c r="F27" s="354">
        <v>0.42698106572542682</v>
      </c>
      <c r="G27" s="354">
        <v>0.45198211241086533</v>
      </c>
      <c r="H27" s="354">
        <v>0.46484033419667442</v>
      </c>
      <c r="I27" s="354">
        <v>0.46209122711357997</v>
      </c>
      <c r="J27" s="354">
        <v>0.45712078431433245</v>
      </c>
      <c r="K27" s="354">
        <v>0.45246672074850336</v>
      </c>
      <c r="L27" s="354">
        <v>0.45937296069939115</v>
      </c>
      <c r="M27" s="354">
        <v>0.44949765232822725</v>
      </c>
      <c r="N27" s="354">
        <v>0.43452913857768627</v>
      </c>
      <c r="P27" s="72"/>
      <c r="Q27" s="72"/>
      <c r="R27" s="72"/>
      <c r="S27" s="72"/>
      <c r="T27" s="72"/>
    </row>
    <row r="28" spans="1:20" s="69" customFormat="1" ht="15.75" x14ac:dyDescent="0.25">
      <c r="A28" s="352" t="s">
        <v>498</v>
      </c>
      <c r="B28" s="353"/>
      <c r="C28" s="359" t="e">
        <f>'Page 3'!#REF!/'Page 3'!#REF!</f>
        <v>#REF!</v>
      </c>
      <c r="D28" s="359" t="e">
        <f>'Page 3'!#REF!/'Page 3'!#REF!</f>
        <v>#REF!</v>
      </c>
      <c r="E28" s="359">
        <v>0.39947995552413845</v>
      </c>
      <c r="F28" s="359">
        <v>0.36055683844040382</v>
      </c>
      <c r="G28" s="359">
        <v>0.37951861192746517</v>
      </c>
      <c r="H28" s="359">
        <v>0.39022066741374617</v>
      </c>
      <c r="I28" s="359">
        <v>0.39694439477741966</v>
      </c>
      <c r="J28" s="359">
        <v>0.39980575361656961</v>
      </c>
      <c r="K28" s="359">
        <v>0.39576285922610449</v>
      </c>
      <c r="L28" s="359">
        <v>0.40470302712430761</v>
      </c>
      <c r="M28" s="359">
        <v>0.39989811358702754</v>
      </c>
      <c r="N28" s="359">
        <v>0.38762336664622338</v>
      </c>
      <c r="P28" s="75"/>
      <c r="Q28" s="75"/>
      <c r="R28" s="75"/>
      <c r="S28" s="75"/>
      <c r="T28" s="75"/>
    </row>
    <row r="29" spans="1:20" s="69" customFormat="1" ht="15.75" x14ac:dyDescent="0.25">
      <c r="A29" s="356" t="s">
        <v>18</v>
      </c>
      <c r="B29" s="165"/>
      <c r="C29" s="361" t="e">
        <f>'Page 3'!#REF!/'Page 3'!#REF!</f>
        <v>#REF!</v>
      </c>
      <c r="D29" s="361" t="e">
        <f>'Page 3'!#REF!/'Page 3'!#REF!</f>
        <v>#REF!</v>
      </c>
      <c r="E29" s="361">
        <v>0.30546988951634702</v>
      </c>
      <c r="F29" s="361">
        <v>0.28398674191197126</v>
      </c>
      <c r="G29" s="361">
        <v>0.29142785022120421</v>
      </c>
      <c r="H29" s="361">
        <v>0.29974450442252287</v>
      </c>
      <c r="I29" s="361">
        <v>0.29751526157561825</v>
      </c>
      <c r="J29" s="361">
        <v>0.30565153797174233</v>
      </c>
      <c r="K29" s="361">
        <v>0.29653400277981345</v>
      </c>
      <c r="L29" s="361">
        <v>0.30389954506308492</v>
      </c>
      <c r="M29" s="361">
        <v>0.30359201737403008</v>
      </c>
      <c r="N29" s="361">
        <v>0.29034993883512245</v>
      </c>
      <c r="P29" s="74"/>
      <c r="Q29" s="74"/>
      <c r="R29" s="74"/>
      <c r="S29" s="74"/>
      <c r="T29" s="74"/>
    </row>
    <row r="30" spans="1:20" s="69" customFormat="1" ht="15.75" x14ac:dyDescent="0.25">
      <c r="A30" s="356" t="s">
        <v>372</v>
      </c>
      <c r="B30" s="165"/>
      <c r="C30" s="361" t="e">
        <f>'Page 3'!#REF!/'Page 3'!#REF!</f>
        <v>#REF!</v>
      </c>
      <c r="D30" s="361" t="e">
        <f>'Page 3'!#REF!/'Page 3'!#REF!</f>
        <v>#REF!</v>
      </c>
      <c r="E30" s="361">
        <v>5.4530260495586541E-2</v>
      </c>
      <c r="F30" s="361">
        <v>4.2894641950264052E-2</v>
      </c>
      <c r="G30" s="361">
        <v>5.0206320163483566E-2</v>
      </c>
      <c r="H30" s="361">
        <v>4.9928617672352002E-2</v>
      </c>
      <c r="I30" s="361">
        <v>5.2138699353494251E-2</v>
      </c>
      <c r="J30" s="361">
        <v>5.2201743321216139E-2</v>
      </c>
      <c r="K30" s="361">
        <v>5.3663324667835445E-2</v>
      </c>
      <c r="L30" s="361">
        <v>5.7379388286642331E-2</v>
      </c>
      <c r="M30" s="361">
        <v>5.4806070669172743E-2</v>
      </c>
      <c r="N30" s="361">
        <v>5.8434205343492876E-2</v>
      </c>
      <c r="P30" s="74"/>
      <c r="Q30" s="74"/>
      <c r="R30" s="74"/>
      <c r="S30" s="74"/>
      <c r="T30" s="74"/>
    </row>
    <row r="31" spans="1:20" s="69" customFormat="1" ht="15.75" x14ac:dyDescent="0.25">
      <c r="A31" s="356" t="s">
        <v>371</v>
      </c>
      <c r="B31" s="165"/>
      <c r="C31" s="361" t="e">
        <f>'Page 3'!#REF!/'Page 3'!#REF!</f>
        <v>#REF!</v>
      </c>
      <c r="D31" s="361" t="e">
        <f>'Page 3'!#REF!/'Page 3'!#REF!</f>
        <v>#REF!</v>
      </c>
      <c r="E31" s="361">
        <v>3.9479805512204889E-2</v>
      </c>
      <c r="F31" s="361">
        <v>3.3675454578168437E-2</v>
      </c>
      <c r="G31" s="361">
        <v>3.7884441542777439E-2</v>
      </c>
      <c r="H31" s="361">
        <v>4.0547545318871302E-2</v>
      </c>
      <c r="I31" s="361">
        <v>4.729043384830716E-2</v>
      </c>
      <c r="J31" s="361">
        <v>4.1952472323611184E-2</v>
      </c>
      <c r="K31" s="361">
        <v>4.5565531778455542E-2</v>
      </c>
      <c r="L31" s="361">
        <v>4.3424093774580418E-2</v>
      </c>
      <c r="M31" s="361">
        <v>4.1500025543824662E-2</v>
      </c>
      <c r="N31" s="361">
        <v>3.8839222467607987E-2</v>
      </c>
      <c r="P31" s="74"/>
      <c r="Q31" s="74"/>
      <c r="R31" s="74"/>
      <c r="S31" s="74"/>
      <c r="T31" s="74"/>
    </row>
    <row r="32" spans="1:20" s="69" customFormat="1" ht="15.75" x14ac:dyDescent="0.25">
      <c r="A32" s="356" t="s">
        <v>19</v>
      </c>
      <c r="B32" s="165"/>
      <c r="C32" s="357" t="e">
        <f>'Page 3'!#REF!/'Page 3'!#REF!</f>
        <v>#REF!</v>
      </c>
      <c r="D32" s="357" t="e">
        <f>'Page 3'!#REF!/'Page 3'!#REF!</f>
        <v>#REF!</v>
      </c>
      <c r="E32" s="357">
        <v>1.1534144318458331E-2</v>
      </c>
      <c r="F32" s="357">
        <v>1.0707156031443886E-2</v>
      </c>
      <c r="G32" s="357">
        <v>1.0151968795601216E-2</v>
      </c>
      <c r="H32" s="357">
        <v>1.0555401608113595E-2</v>
      </c>
      <c r="I32" s="357">
        <v>1.1824816828552664E-2</v>
      </c>
      <c r="J32" s="357">
        <v>1.3122878789182845E-2</v>
      </c>
      <c r="K32" s="357">
        <v>1.3525502740984753E-2</v>
      </c>
      <c r="L32" s="357">
        <v>1.5588844613311829E-2</v>
      </c>
      <c r="M32" s="357">
        <v>1.5093796309754041E-2</v>
      </c>
      <c r="N32" s="357">
        <v>1.4882447864470903E-2</v>
      </c>
      <c r="P32" s="74"/>
      <c r="Q32" s="74"/>
      <c r="R32" s="74"/>
      <c r="S32" s="74"/>
      <c r="T32" s="74"/>
    </row>
    <row r="33" spans="1:20" s="69" customFormat="1" ht="15.75" x14ac:dyDescent="0.25">
      <c r="A33" s="356" t="s">
        <v>20</v>
      </c>
      <c r="B33" s="165"/>
      <c r="C33" s="357" t="e">
        <f>'Page 3'!#REF!/'Page 3'!#REF!</f>
        <v>#REF!</v>
      </c>
      <c r="D33" s="357" t="e">
        <f>'Page 3'!#REF!/'Page 3'!#REF!</f>
        <v>#REF!</v>
      </c>
      <c r="E33" s="357">
        <v>3.0245617581156809E-2</v>
      </c>
      <c r="F33" s="357">
        <v>2.7263228525980551E-2</v>
      </c>
      <c r="G33" s="357">
        <v>2.9283480888290209E-2</v>
      </c>
      <c r="H33" s="357">
        <v>2.9903976172160781E-2</v>
      </c>
      <c r="I33" s="357">
        <v>2.9506051602812052E-2</v>
      </c>
      <c r="J33" s="357">
        <v>3.0671458701688335E-2</v>
      </c>
      <c r="K33" s="357">
        <v>3.2761595982137896E-2</v>
      </c>
      <c r="L33" s="357">
        <v>3.1138650457324758E-2</v>
      </c>
      <c r="M33" s="357">
        <v>3.0879642751506089E-2</v>
      </c>
      <c r="N33" s="357">
        <v>2.9488383574784276E-2</v>
      </c>
      <c r="P33" s="74"/>
      <c r="Q33" s="74"/>
      <c r="R33" s="74"/>
      <c r="S33" s="74"/>
      <c r="T33" s="74"/>
    </row>
    <row r="34" spans="1:20" s="69" customFormat="1" ht="15.75" x14ac:dyDescent="0.25">
      <c r="A34" s="356" t="s">
        <v>393</v>
      </c>
      <c r="B34" s="165"/>
      <c r="C34" s="360" t="s">
        <v>238</v>
      </c>
      <c r="D34" s="360" t="s">
        <v>238</v>
      </c>
      <c r="E34" s="349" t="s">
        <v>494</v>
      </c>
      <c r="F34" s="349" t="s">
        <v>494</v>
      </c>
      <c r="G34" s="357">
        <v>2.4970828964299965E-3</v>
      </c>
      <c r="H34" s="357">
        <v>3.4333805153924485E-3</v>
      </c>
      <c r="I34" s="357">
        <v>3.0955970802570734E-3</v>
      </c>
      <c r="J34" s="357">
        <v>3.1618257051770362E-3</v>
      </c>
      <c r="K34" s="357">
        <v>3.1354488669719668E-3</v>
      </c>
      <c r="L34" s="362">
        <v>3.2425605542387337E-3</v>
      </c>
      <c r="M34" s="362">
        <v>3.8085024450426573E-3</v>
      </c>
      <c r="N34" s="362">
        <v>3.560012731389913E-3</v>
      </c>
      <c r="P34" s="74"/>
      <c r="Q34" s="74"/>
      <c r="R34" s="74"/>
      <c r="S34" s="74"/>
      <c r="T34" s="74"/>
    </row>
    <row r="35" spans="1:20" s="69" customFormat="1" ht="18.75" x14ac:dyDescent="0.25">
      <c r="A35" s="356" t="s">
        <v>471</v>
      </c>
      <c r="B35" s="165"/>
      <c r="C35" s="357" t="e">
        <f>'Page 3'!#REF!/'Page 3'!#REF!</f>
        <v>#REF!</v>
      </c>
      <c r="D35" s="357" t="e">
        <f>'Page 3'!#REF!/'Page 3'!#REF!</f>
        <v>#REF!</v>
      </c>
      <c r="E35" s="357">
        <v>3.1907296006594907E-2</v>
      </c>
      <c r="F35" s="357">
        <v>2.8453842727598551E-2</v>
      </c>
      <c r="G35" s="357">
        <v>3.0530967903078791E-2</v>
      </c>
      <c r="H35" s="357">
        <v>3.0726908487261433E-2</v>
      </c>
      <c r="I35" s="357">
        <v>2.0720366824538483E-2</v>
      </c>
      <c r="J35" s="357">
        <v>1.0358867501714612E-2</v>
      </c>
      <c r="K35" s="357">
        <v>7.2813139323042357E-3</v>
      </c>
      <c r="L35" s="357">
        <v>4.6998779502081924E-3</v>
      </c>
      <c r="M35" s="357">
        <v>-1.8240276510308757E-4</v>
      </c>
      <c r="N35" s="357">
        <v>-1.025072239182167E-3</v>
      </c>
      <c r="P35" s="74"/>
      <c r="Q35" s="74"/>
      <c r="R35" s="74"/>
      <c r="S35" s="74"/>
      <c r="T35" s="74"/>
    </row>
    <row r="36" spans="1:20" s="69" customFormat="1" ht="15.75" x14ac:dyDescent="0.25">
      <c r="A36" s="355"/>
      <c r="B36" s="165"/>
      <c r="C36" s="357"/>
      <c r="D36" s="357"/>
      <c r="E36" s="357"/>
      <c r="F36" s="357"/>
      <c r="G36" s="357"/>
      <c r="H36" s="357"/>
      <c r="I36" s="357"/>
      <c r="J36" s="357"/>
      <c r="K36" s="357"/>
      <c r="L36" s="357"/>
      <c r="M36" s="357"/>
      <c r="P36" s="73"/>
      <c r="Q36" s="73"/>
      <c r="R36" s="73"/>
      <c r="S36" s="73"/>
      <c r="T36" s="73"/>
    </row>
    <row r="37" spans="1:20" s="69" customFormat="1" ht="15.75" x14ac:dyDescent="0.25">
      <c r="A37" s="352" t="s">
        <v>21</v>
      </c>
      <c r="B37" s="353"/>
      <c r="C37" s="354" t="e">
        <f>'Page 3'!#REF!/'Page 3'!#REF!</f>
        <v>#REF!</v>
      </c>
      <c r="D37" s="354" t="e">
        <f>'Page 3'!#REF!/'Page 3'!#REF!</f>
        <v>#REF!</v>
      </c>
      <c r="E37" s="354">
        <v>9.214443401268228E-3</v>
      </c>
      <c r="F37" s="354">
        <v>9.9038497259130859E-2</v>
      </c>
      <c r="G37" s="354">
        <v>3.7698214706302649E-2</v>
      </c>
      <c r="H37" s="354">
        <v>1.912967768124154E-2</v>
      </c>
      <c r="I37" s="354">
        <v>2.0238918649232242E-2</v>
      </c>
      <c r="J37" s="354">
        <v>1.779584316756825E-2</v>
      </c>
      <c r="K37" s="354">
        <v>3.5962488118767087E-2</v>
      </c>
      <c r="L37" s="354">
        <v>2.0832626675224404E-2</v>
      </c>
      <c r="M37" s="354">
        <v>2.894572127954706E-2</v>
      </c>
      <c r="N37" s="354">
        <v>7.4161655131696577E-2</v>
      </c>
      <c r="P37" s="72"/>
      <c r="Q37" s="72"/>
      <c r="R37" s="72"/>
      <c r="S37" s="72"/>
      <c r="T37" s="72"/>
    </row>
    <row r="38" spans="1:20" s="69" customFormat="1" ht="15.75" x14ac:dyDescent="0.25">
      <c r="A38" s="356" t="s">
        <v>22</v>
      </c>
      <c r="B38" s="165"/>
      <c r="C38" s="357" t="e">
        <f>'Page 3'!#REF!/'Page 3'!#REF!</f>
        <v>#REF!</v>
      </c>
      <c r="D38" s="357" t="e">
        <f>'Page 3'!#REF!/'Page 3'!#REF!</f>
        <v>#REF!</v>
      </c>
      <c r="E38" s="357">
        <v>4.8962377042999087E-3</v>
      </c>
      <c r="F38" s="357">
        <v>3.7977208997139128E-3</v>
      </c>
      <c r="G38" s="357">
        <v>3.818568222816099E-3</v>
      </c>
      <c r="H38" s="357">
        <v>2.8903823161666436E-3</v>
      </c>
      <c r="I38" s="357">
        <v>2.7926188093780704E-3</v>
      </c>
      <c r="J38" s="357">
        <v>2.7965035040792455E-3</v>
      </c>
      <c r="K38" s="357">
        <v>2.6150199128210506E-3</v>
      </c>
      <c r="L38" s="357">
        <v>0</v>
      </c>
      <c r="M38" s="357">
        <v>6.833180781668502E-3</v>
      </c>
      <c r="N38" s="357">
        <v>5.3548269876160627E-3</v>
      </c>
      <c r="P38" s="74"/>
      <c r="Q38" s="74"/>
      <c r="R38" s="74"/>
      <c r="S38" s="74"/>
      <c r="T38" s="74"/>
    </row>
    <row r="39" spans="1:20" s="69" customFormat="1" ht="15.75" x14ac:dyDescent="0.25">
      <c r="A39" s="352" t="s">
        <v>491</v>
      </c>
      <c r="B39" s="353"/>
      <c r="C39" s="359" t="e">
        <f>'Page 3'!#REF!/'Page 3'!#REF!</f>
        <v>#REF!</v>
      </c>
      <c r="D39" s="359" t="e">
        <f>'Page 3'!#REF!/'Page 3'!#REF!</f>
        <v>#REF!</v>
      </c>
      <c r="E39" s="359">
        <v>3.5316043501163728E-3</v>
      </c>
      <c r="F39" s="359">
        <v>9.4280739034188391E-2</v>
      </c>
      <c r="G39" s="359">
        <v>3.3307457867163666E-2</v>
      </c>
      <c r="H39" s="359">
        <v>1.3839493050949288E-2</v>
      </c>
      <c r="I39" s="359">
        <v>1.5511188236336078E-2</v>
      </c>
      <c r="J39" s="359">
        <v>1.2518552612114167E-2</v>
      </c>
      <c r="K39" s="359">
        <v>3.1053868930937974E-2</v>
      </c>
      <c r="L39" s="359">
        <v>1.850414654068586E-2</v>
      </c>
      <c r="M39" s="359">
        <v>1.9609259160398074E-2</v>
      </c>
      <c r="N39" s="359">
        <v>6.6626855679433369E-2</v>
      </c>
      <c r="P39" s="75"/>
      <c r="Q39" s="75"/>
      <c r="R39" s="75"/>
      <c r="S39" s="75"/>
      <c r="T39" s="75"/>
    </row>
    <row r="40" spans="1:20" s="69" customFormat="1" ht="15.75" x14ac:dyDescent="0.25">
      <c r="A40" s="356" t="s">
        <v>224</v>
      </c>
      <c r="B40" s="165"/>
      <c r="C40" s="357" t="e">
        <f>'Page 3'!#REF!/'Page 3'!#REF!</f>
        <v>#REF!</v>
      </c>
      <c r="D40" s="357" t="e">
        <f>'Page 3'!#REF!/'Page 3'!#REF!</f>
        <v>#REF!</v>
      </c>
      <c r="E40" s="357">
        <v>4.7284413451675091E-3</v>
      </c>
      <c r="F40" s="357">
        <v>1.0271985539622462E-2</v>
      </c>
      <c r="G40" s="357">
        <v>4.5594485197597446E-3</v>
      </c>
      <c r="H40" s="357">
        <v>5.0156082607588394E-3</v>
      </c>
      <c r="I40" s="357">
        <v>4.7827247754556471E-3</v>
      </c>
      <c r="J40" s="357">
        <v>3.820255262605481E-3</v>
      </c>
      <c r="K40" s="357">
        <v>3.5983352130650225E-3</v>
      </c>
      <c r="L40" s="357">
        <v>3.7770346987332564E-3</v>
      </c>
      <c r="M40" s="357">
        <v>3.761990899215435E-3</v>
      </c>
      <c r="N40" s="357">
        <v>9.3431423566003521E-3</v>
      </c>
      <c r="P40" s="74"/>
      <c r="Q40" s="74"/>
      <c r="R40" s="74"/>
      <c r="S40" s="74"/>
      <c r="T40" s="74"/>
    </row>
    <row r="41" spans="1:20" s="69" customFormat="1" ht="15.75" x14ac:dyDescent="0.25">
      <c r="A41" s="352" t="s">
        <v>23</v>
      </c>
      <c r="B41" s="353"/>
      <c r="C41" s="359" t="e">
        <f>'Page 3'!#REF!/'Page 3'!#REF!</f>
        <v>#REF!</v>
      </c>
      <c r="D41" s="359" t="e">
        <f>'Page 3'!#REF!/'Page 3'!#REF!</f>
        <v>#REF!</v>
      </c>
      <c r="E41" s="359">
        <v>-1.1968369950511369E-3</v>
      </c>
      <c r="F41" s="359">
        <v>8.4008753494565949E-2</v>
      </c>
      <c r="G41" s="359">
        <v>2.8748009347403923E-2</v>
      </c>
      <c r="H41" s="359">
        <v>8.8238847901904484E-3</v>
      </c>
      <c r="I41" s="359">
        <v>1.0728463460880432E-2</v>
      </c>
      <c r="J41" s="359">
        <v>8.6982973495086831E-3</v>
      </c>
      <c r="K41" s="359">
        <v>2.7455533717872953E-2</v>
      </c>
      <c r="L41" s="359">
        <v>1.4727121873801629E-2</v>
      </c>
      <c r="M41" s="359">
        <v>1.5847268261182643E-2</v>
      </c>
      <c r="N41" s="359">
        <v>5.7283713322833017E-2</v>
      </c>
      <c r="P41" s="74"/>
      <c r="Q41" s="74"/>
      <c r="R41" s="74"/>
      <c r="S41" s="74"/>
      <c r="T41" s="74"/>
    </row>
    <row r="42" spans="1:20" s="69" customFormat="1" ht="15.75" x14ac:dyDescent="0.25">
      <c r="A42" s="356" t="s">
        <v>373</v>
      </c>
      <c r="B42" s="165"/>
      <c r="C42" s="357" t="e">
        <f>'Page 3'!#REF!/'Page 3'!#REF!</f>
        <v>#REF!</v>
      </c>
      <c r="D42" s="357" t="e">
        <f>'Page 3'!#REF!/'Page 3'!#REF!</f>
        <v>#REF!</v>
      </c>
      <c r="E42" s="357">
        <v>-7.3849852122016592E-3</v>
      </c>
      <c r="F42" s="357">
        <v>3.6338638659251608E-4</v>
      </c>
      <c r="G42" s="357">
        <v>1.274297020810088E-3</v>
      </c>
      <c r="H42" s="357">
        <v>4.9903217976732717E-4</v>
      </c>
      <c r="I42" s="357">
        <v>-1.8602213567116678E-4</v>
      </c>
      <c r="J42" s="357">
        <v>2.6443894752502093E-4</v>
      </c>
      <c r="K42" s="357">
        <v>2.7556606653455004E-4</v>
      </c>
      <c r="L42" s="357">
        <v>4.3845417921126384E-4</v>
      </c>
      <c r="M42" s="357">
        <v>6.3618681368109045E-4</v>
      </c>
      <c r="N42" s="357">
        <v>9.0689341819899863E-4</v>
      </c>
      <c r="P42" s="74"/>
      <c r="Q42" s="74"/>
      <c r="R42" s="74"/>
      <c r="S42" s="74"/>
      <c r="T42" s="74"/>
    </row>
    <row r="43" spans="1:20" s="69" customFormat="1" ht="15.75" x14ac:dyDescent="0.25">
      <c r="A43" s="356" t="s">
        <v>374</v>
      </c>
      <c r="B43" s="165"/>
      <c r="C43" s="357" t="e">
        <f>'Page 3'!#REF!/'Page 3'!#REF!</f>
        <v>#REF!</v>
      </c>
      <c r="D43" s="357" t="e">
        <f>'Page 3'!#REF!/'Page 3'!#REF!</f>
        <v>#REF!</v>
      </c>
      <c r="E43" s="357">
        <v>2.7404602813646583E-3</v>
      </c>
      <c r="F43" s="357">
        <v>4.2031173772300832E-3</v>
      </c>
      <c r="G43" s="357">
        <v>3.8865894215837568E-3</v>
      </c>
      <c r="H43" s="357">
        <v>4.5182212595085407E-3</v>
      </c>
      <c r="I43" s="357">
        <v>6.8423434157898746E-3</v>
      </c>
      <c r="J43" s="357">
        <v>5.2727427930163292E-3</v>
      </c>
      <c r="K43" s="357">
        <v>1.7796658374301829E-2</v>
      </c>
      <c r="L43" s="357">
        <v>8.1141833649828795E-3</v>
      </c>
      <c r="M43" s="357">
        <v>6.0543411151850104E-3</v>
      </c>
      <c r="N43" s="357">
        <v>2.0458600604533177E-3</v>
      </c>
      <c r="P43" s="74"/>
      <c r="Q43" s="74"/>
      <c r="R43" s="74"/>
      <c r="S43" s="74"/>
      <c r="T43" s="74"/>
    </row>
    <row r="44" spans="1:20" s="69" customFormat="1" ht="15.75" x14ac:dyDescent="0.25">
      <c r="A44" s="356" t="s">
        <v>375</v>
      </c>
      <c r="B44" s="165"/>
      <c r="C44" s="357" t="e">
        <f>'Page 3'!#REF!/'Page 3'!#REF!</f>
        <v>#REF!</v>
      </c>
      <c r="D44" s="357" t="e">
        <f>'Page 3'!#REF!/'Page 3'!#REF!</f>
        <v>#REF!</v>
      </c>
      <c r="E44" s="357">
        <v>3.4476879357858655E-3</v>
      </c>
      <c r="F44" s="357">
        <v>7.9442249730743333E-2</v>
      </c>
      <c r="G44" s="357">
        <v>2.3587122905010079E-2</v>
      </c>
      <c r="H44" s="357">
        <v>3.8066313509145821E-3</v>
      </c>
      <c r="I44" s="357">
        <v>4.0721421807617224E-3</v>
      </c>
      <c r="J44" s="357">
        <v>3.1611156089673327E-3</v>
      </c>
      <c r="K44" s="357">
        <v>9.3833092770365719E-3</v>
      </c>
      <c r="L44" s="357">
        <v>6.1744810935271538E-3</v>
      </c>
      <c r="M44" s="357">
        <v>9.1567403323165441E-3</v>
      </c>
      <c r="N44" s="357">
        <v>5.4330959844180696E-2</v>
      </c>
      <c r="P44" s="74"/>
      <c r="Q44" s="74"/>
      <c r="R44" s="74"/>
      <c r="S44" s="74"/>
      <c r="T44" s="74"/>
    </row>
    <row r="45" spans="1:20" s="69" customFormat="1" ht="15.75" x14ac:dyDescent="0.25">
      <c r="A45" s="356" t="s">
        <v>492</v>
      </c>
      <c r="B45" s="165"/>
      <c r="C45" s="357" t="e">
        <f>'Page 3'!#REF!/'Page 3'!#REF!</f>
        <v>#REF!</v>
      </c>
      <c r="D45" s="357" t="e">
        <f>'Page 3'!#REF!/'Page 3'!#REF!</f>
        <v>#REF!</v>
      </c>
      <c r="E45" s="357">
        <f>'Page 3'!C46/'Page 3'!C$6</f>
        <v>7.866013468519475E-4</v>
      </c>
      <c r="F45" s="357">
        <f>'Page 3'!D46/'Page 3'!D$6</f>
        <v>9.6003732522854132E-4</v>
      </c>
      <c r="G45" s="357">
        <f>'Page 3'!E46/'Page 3'!E$6</f>
        <v>5.7218861632287723E-4</v>
      </c>
      <c r="H45" s="357">
        <f>'Page 3'!F46/'Page 3'!F$6</f>
        <v>2.3998023141256061E-3</v>
      </c>
      <c r="I45" s="357">
        <f>'Page 3'!G46/'Page 3'!G$6</f>
        <v>1.9351116035180966E-3</v>
      </c>
      <c r="J45" s="357">
        <f>'Page 3'!H46/'Page 3'!H$6</f>
        <v>2.4807870513748418E-3</v>
      </c>
      <c r="K45" s="357">
        <f>'Page 3'!I46/'Page 3'!I$6</f>
        <v>2.2935992750080579E-3</v>
      </c>
      <c r="L45" s="357">
        <f>'Page 3'!J46/'Page 3'!J$6</f>
        <v>2.3284866808054448E-3</v>
      </c>
      <c r="M45" s="357">
        <f>'Page 3'!K46/'Page 3'!K$6</f>
        <v>2.5032813374804785E-3</v>
      </c>
      <c r="N45" s="357">
        <v>2.1799724646471459E-3</v>
      </c>
      <c r="P45" s="75"/>
      <c r="Q45" s="75"/>
      <c r="R45" s="75"/>
      <c r="S45" s="75"/>
      <c r="T45" s="75"/>
    </row>
    <row r="47" spans="1:20" ht="16.5" x14ac:dyDescent="0.2">
      <c r="A47" s="136" t="s">
        <v>555</v>
      </c>
    </row>
  </sheetData>
  <mergeCells count="1">
    <mergeCell ref="A1:N1"/>
  </mergeCells>
  <phoneticPr fontId="0" type="noConversion"/>
  <pageMargins left="0.25" right="0.5" top="1" bottom="0.5" header="0.25" footer="0.25"/>
  <pageSetup scale="69" orientation="landscape" r:id="rId1"/>
  <headerFooter scaleWithDoc="0">
    <oddHeader>&amp;R&amp;"Times New Roman,Bold Italic"&amp;11Pennsylvania Department of Revenue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49"/>
  <sheetViews>
    <sheetView zoomScale="85" zoomScaleNormal="85" workbookViewId="0">
      <selection sqref="A1:L1"/>
    </sheetView>
  </sheetViews>
  <sheetFormatPr defaultRowHeight="12.75" x14ac:dyDescent="0.2"/>
  <cols>
    <col min="1" max="1" width="26.83203125" style="213" customWidth="1"/>
    <col min="2" max="2" width="11.6640625" customWidth="1"/>
    <col min="3" max="12" width="15.83203125" customWidth="1"/>
  </cols>
  <sheetData>
    <row r="1" spans="1:18" s="76" customFormat="1" ht="24" customHeight="1" x14ac:dyDescent="0.3">
      <c r="A1" s="476" t="s">
        <v>418</v>
      </c>
      <c r="B1" s="476"/>
      <c r="C1" s="476"/>
      <c r="D1" s="476"/>
      <c r="E1" s="476"/>
      <c r="F1" s="476"/>
      <c r="G1" s="476"/>
      <c r="H1" s="476"/>
      <c r="I1" s="476"/>
      <c r="J1" s="476"/>
      <c r="K1" s="476"/>
      <c r="L1" s="476"/>
    </row>
    <row r="2" spans="1:18" s="69" customFormat="1" ht="15.75" x14ac:dyDescent="0.25">
      <c r="A2" s="66"/>
      <c r="B2" s="66"/>
      <c r="C2" s="66"/>
      <c r="D2" s="66"/>
      <c r="E2" s="66"/>
      <c r="F2" s="66"/>
      <c r="G2" s="66"/>
      <c r="H2" s="66"/>
      <c r="I2" s="66"/>
      <c r="J2" s="66"/>
      <c r="K2" s="70"/>
    </row>
    <row r="3" spans="1:18" s="69" customFormat="1" ht="15.75" x14ac:dyDescent="0.25">
      <c r="A3" s="68"/>
      <c r="B3" s="27"/>
      <c r="C3" s="351">
        <f>'Page 3'!C4</f>
        <v>2009</v>
      </c>
      <c r="D3" s="351">
        <f>'Page 3'!D4</f>
        <v>2010</v>
      </c>
      <c r="E3" s="351">
        <f>'Page 3'!E4</f>
        <v>2011</v>
      </c>
      <c r="F3" s="351">
        <f>'Page 3'!F4</f>
        <v>2012</v>
      </c>
      <c r="G3" s="351">
        <f>'Page 3'!G4</f>
        <v>2013</v>
      </c>
      <c r="H3" s="351">
        <f>'Page 3'!H4</f>
        <v>2014</v>
      </c>
      <c r="I3" s="351">
        <f>'Page 3'!I4</f>
        <v>2015</v>
      </c>
      <c r="J3" s="351">
        <f>'Page 3'!J4</f>
        <v>2016</v>
      </c>
      <c r="K3" s="351">
        <v>2017</v>
      </c>
      <c r="L3" s="351">
        <v>2018</v>
      </c>
    </row>
    <row r="4" spans="1:18" s="69" customFormat="1" ht="15.75" x14ac:dyDescent="0.25">
      <c r="A4" s="68"/>
      <c r="B4" s="10"/>
      <c r="N4" s="71"/>
      <c r="O4" s="71"/>
      <c r="P4" s="71"/>
      <c r="Q4" s="71"/>
      <c r="R4" s="71"/>
    </row>
    <row r="5" spans="1:18" s="69" customFormat="1" ht="15.75" x14ac:dyDescent="0.25">
      <c r="A5" s="352" t="s">
        <v>2</v>
      </c>
      <c r="B5" s="353"/>
      <c r="C5" s="363">
        <v>-8.5872613708020296E-2</v>
      </c>
      <c r="D5" s="363">
        <v>8.2975758413881578E-2</v>
      </c>
      <c r="E5" s="363">
        <v>-5.4594606893815269E-3</v>
      </c>
      <c r="F5" s="363">
        <v>6.5745615550085535E-3</v>
      </c>
      <c r="G5" s="363">
        <v>3.5007823645772068E-2</v>
      </c>
      <c r="H5" s="363">
        <v>-1.3891256333162711E-3</v>
      </c>
      <c r="I5" s="363">
        <v>6.9400462447114841E-2</v>
      </c>
      <c r="J5" s="363">
        <v>1.0103136039378225E-2</v>
      </c>
      <c r="K5" s="363">
        <v>2.4834269790734435E-2</v>
      </c>
      <c r="L5" s="363">
        <v>9.1507420366990999E-2</v>
      </c>
      <c r="N5" s="72"/>
      <c r="O5" s="72"/>
      <c r="P5" s="72"/>
      <c r="Q5" s="72"/>
      <c r="R5" s="72"/>
    </row>
    <row r="6" spans="1:18" s="69" customFormat="1" ht="15.75" x14ac:dyDescent="0.25">
      <c r="A6" s="355"/>
      <c r="B6" s="165"/>
      <c r="C6" s="364"/>
      <c r="D6" s="364"/>
      <c r="E6" s="364"/>
      <c r="F6" s="364"/>
      <c r="G6" s="364"/>
      <c r="H6" s="364"/>
      <c r="I6" s="364"/>
      <c r="J6" s="364"/>
      <c r="K6" s="364"/>
      <c r="L6" s="364"/>
      <c r="N6" s="73"/>
      <c r="O6" s="73"/>
      <c r="P6" s="73"/>
      <c r="Q6" s="73"/>
      <c r="R6" s="73"/>
    </row>
    <row r="7" spans="1:18" s="69" customFormat="1" ht="15.75" x14ac:dyDescent="0.25">
      <c r="A7" s="352" t="s">
        <v>3</v>
      </c>
      <c r="B7" s="353"/>
      <c r="C7" s="363">
        <v>-7.3227817116678418E-2</v>
      </c>
      <c r="D7" s="363">
        <v>-1.5206206596257625E-2</v>
      </c>
      <c r="E7" s="363">
        <v>6.2251975932457772E-2</v>
      </c>
      <c r="F7" s="363">
        <v>2.5997384312231701E-2</v>
      </c>
      <c r="G7" s="363">
        <v>3.3837359972791393E-2</v>
      </c>
      <c r="H7" s="363">
        <v>1.1009526003741294E-3</v>
      </c>
      <c r="I7" s="363">
        <v>4.9621052660683791E-2</v>
      </c>
      <c r="J7" s="363">
        <v>2.5955956760804519E-2</v>
      </c>
      <c r="K7" s="363">
        <v>1.6342799463359692E-2</v>
      </c>
      <c r="L7" s="363">
        <v>4.0682585087822076E-2</v>
      </c>
      <c r="N7" s="72"/>
      <c r="O7" s="72"/>
      <c r="P7" s="72"/>
      <c r="Q7" s="72"/>
      <c r="R7" s="72"/>
    </row>
    <row r="8" spans="1:18" s="69" customFormat="1" ht="15.75" x14ac:dyDescent="0.25">
      <c r="A8" s="355"/>
      <c r="B8" s="165"/>
      <c r="C8" s="364"/>
      <c r="D8" s="364"/>
      <c r="E8" s="364"/>
      <c r="F8" s="364"/>
      <c r="G8" s="364"/>
      <c r="H8" s="364"/>
      <c r="I8" s="364"/>
      <c r="J8" s="364"/>
      <c r="K8" s="364"/>
      <c r="L8" s="364"/>
      <c r="N8" s="73"/>
      <c r="O8" s="73"/>
      <c r="P8" s="73"/>
      <c r="Q8" s="73"/>
      <c r="R8" s="73"/>
    </row>
    <row r="9" spans="1:18" s="69" customFormat="1" ht="15.75" x14ac:dyDescent="0.25">
      <c r="A9" s="352" t="s">
        <v>4</v>
      </c>
      <c r="B9" s="353"/>
      <c r="C9" s="363">
        <v>-8.7882742657358737E-2</v>
      </c>
      <c r="D9" s="363">
        <v>-5.7201111219407852E-2</v>
      </c>
      <c r="E9" s="363">
        <v>6.7666755809412171E-2</v>
      </c>
      <c r="F9" s="363">
        <v>1.4125995714333595E-2</v>
      </c>
      <c r="G9" s="363">
        <v>0.11150528435447815</v>
      </c>
      <c r="H9" s="363">
        <v>-1.4996406752280089E-3</v>
      </c>
      <c r="I9" s="363">
        <v>6.6197034500289798E-2</v>
      </c>
      <c r="J9" s="363">
        <v>2.2938664059310776E-2</v>
      </c>
      <c r="K9" s="363">
        <v>-4.0497197707141996E-2</v>
      </c>
      <c r="L9" s="363">
        <v>2.2532109864247918E-2</v>
      </c>
      <c r="N9" s="72"/>
      <c r="O9" s="72"/>
      <c r="P9" s="72"/>
      <c r="Q9" s="72"/>
      <c r="R9" s="72"/>
    </row>
    <row r="10" spans="1:18" s="69" customFormat="1" ht="15.75" x14ac:dyDescent="0.25">
      <c r="A10" s="356" t="s">
        <v>5</v>
      </c>
      <c r="B10" s="165"/>
      <c r="C10" s="365"/>
      <c r="D10" s="365"/>
      <c r="E10" s="365"/>
      <c r="F10" s="365"/>
      <c r="G10" s="365"/>
      <c r="H10" s="365"/>
      <c r="I10" s="365"/>
      <c r="J10" s="365"/>
      <c r="K10" s="365"/>
      <c r="L10" s="365"/>
      <c r="N10" s="74"/>
      <c r="O10" s="74"/>
      <c r="P10" s="74"/>
      <c r="Q10" s="74"/>
      <c r="R10" s="74"/>
    </row>
    <row r="11" spans="1:18" s="69" customFormat="1" ht="15.75" x14ac:dyDescent="0.25">
      <c r="A11" s="356" t="s">
        <v>6</v>
      </c>
      <c r="B11" s="165"/>
      <c r="C11" s="366">
        <v>-0.18107112175093013</v>
      </c>
      <c r="D11" s="366">
        <v>-9.5422851105969417E-2</v>
      </c>
      <c r="E11" s="366">
        <v>0.19011459204469366</v>
      </c>
      <c r="F11" s="366">
        <v>-5.1162168422455613E-2</v>
      </c>
      <c r="G11" s="366">
        <v>0.19829876417677231</v>
      </c>
      <c r="H11" s="366">
        <v>3.2265814849067154E-2</v>
      </c>
      <c r="I11" s="366">
        <v>0.12385859510444654</v>
      </c>
      <c r="J11" s="366">
        <v>1.0991897656936299E-2</v>
      </c>
      <c r="K11" s="366">
        <v>-3.1985169666321756E-2</v>
      </c>
      <c r="L11" s="366">
        <v>4.6357156269316357E-2</v>
      </c>
      <c r="N11" s="74"/>
      <c r="O11" s="74"/>
      <c r="P11" s="74"/>
      <c r="Q11" s="74"/>
      <c r="R11" s="74"/>
    </row>
    <row r="12" spans="1:18" s="69" customFormat="1" ht="15.75" x14ac:dyDescent="0.25">
      <c r="A12" s="352" t="s">
        <v>496</v>
      </c>
      <c r="B12" s="353"/>
      <c r="C12" s="363">
        <v>2.2493302814101109E-2</v>
      </c>
      <c r="D12" s="363">
        <v>-1.9600396654126509E-2</v>
      </c>
      <c r="E12" s="363">
        <v>-4.1186577850427876E-2</v>
      </c>
      <c r="F12" s="363">
        <v>8.5050244323331109E-2</v>
      </c>
      <c r="G12" s="363">
        <v>2.8217541682266464E-2</v>
      </c>
      <c r="H12" s="363">
        <v>-3.8329100916534735E-2</v>
      </c>
      <c r="I12" s="363">
        <v>-8.6445071243356972E-3</v>
      </c>
      <c r="J12" s="363">
        <v>4.4121942580001239E-2</v>
      </c>
      <c r="K12" s="363">
        <v>-5.2391084065980288E-2</v>
      </c>
      <c r="L12" s="363">
        <v>-1.0247745652612883E-2</v>
      </c>
      <c r="N12" s="75"/>
      <c r="O12" s="75"/>
      <c r="P12" s="75"/>
      <c r="Q12" s="75"/>
      <c r="R12" s="75"/>
    </row>
    <row r="13" spans="1:18" s="69" customFormat="1" ht="15.75" x14ac:dyDescent="0.25">
      <c r="A13" s="356" t="s">
        <v>7</v>
      </c>
      <c r="B13" s="165"/>
      <c r="C13" s="366">
        <v>2.0697126133080009E-2</v>
      </c>
      <c r="D13" s="366">
        <v>-6.5461865319468709E-2</v>
      </c>
      <c r="E13" s="366">
        <v>-4.7801908478550821E-2</v>
      </c>
      <c r="F13" s="366">
        <v>8.5588220545795388E-2</v>
      </c>
      <c r="G13" s="366">
        <v>-1.7858134354061011E-2</v>
      </c>
      <c r="H13" s="366">
        <v>-2.0701626297768123E-2</v>
      </c>
      <c r="I13" s="366">
        <v>-1.3609094352231243E-2</v>
      </c>
      <c r="J13" s="366">
        <v>3.414619322842926E-2</v>
      </c>
      <c r="K13" s="366">
        <v>-5.6993283150672758E-2</v>
      </c>
      <c r="L13" s="366">
        <v>-6.5501441890049472E-2</v>
      </c>
      <c r="N13" s="74"/>
      <c r="O13" s="74"/>
      <c r="P13" s="74"/>
      <c r="Q13" s="74"/>
      <c r="R13" s="74"/>
    </row>
    <row r="14" spans="1:18" s="69" customFormat="1" ht="15.75" x14ac:dyDescent="0.25">
      <c r="A14" s="356" t="s">
        <v>8</v>
      </c>
      <c r="B14" s="165"/>
      <c r="C14" s="366">
        <v>-6.3147137876873483E-2</v>
      </c>
      <c r="D14" s="366">
        <v>-5.5360553756121735E-2</v>
      </c>
      <c r="E14" s="366">
        <v>-0.12934479565265133</v>
      </c>
      <c r="F14" s="366">
        <v>-0.16591091252007031</v>
      </c>
      <c r="G14" s="366">
        <v>0.52793763853734865</v>
      </c>
      <c r="H14" s="366">
        <v>-0.1557613119398969</v>
      </c>
      <c r="I14" s="366">
        <v>2.9927362210970383E-2</v>
      </c>
      <c r="J14" s="366">
        <v>2.7630777717764524E-2</v>
      </c>
      <c r="K14" s="366">
        <v>2.4837319120996175E-2</v>
      </c>
      <c r="L14" s="366">
        <v>-0.15847725637117271</v>
      </c>
      <c r="N14" s="74"/>
      <c r="O14" s="74"/>
      <c r="P14" s="74"/>
      <c r="Q14" s="74"/>
      <c r="R14" s="74"/>
    </row>
    <row r="15" spans="1:18" s="69" customFormat="1" ht="15.75" x14ac:dyDescent="0.25">
      <c r="A15" s="356" t="s">
        <v>9</v>
      </c>
      <c r="B15" s="165"/>
      <c r="C15" s="366">
        <v>3.1816601344042815E-2</v>
      </c>
      <c r="D15" s="366">
        <v>6.4867923212476766E-2</v>
      </c>
      <c r="E15" s="366">
        <v>-6.7316890922969969E-2</v>
      </c>
      <c r="F15" s="366">
        <v>6.9562827123427651E-2</v>
      </c>
      <c r="G15" s="366">
        <v>-2.5005367056371106E-2</v>
      </c>
      <c r="H15" s="366">
        <v>-3.3276161667422276E-2</v>
      </c>
      <c r="I15" s="366">
        <v>5.1458949819521191E-2</v>
      </c>
      <c r="J15" s="366">
        <v>2.2714120791853806E-2</v>
      </c>
      <c r="K15" s="366">
        <v>-6.7152037149246335E-2</v>
      </c>
      <c r="L15" s="366">
        <v>4.0216722825112017E-2</v>
      </c>
      <c r="N15" s="74"/>
      <c r="O15" s="74"/>
      <c r="P15" s="74"/>
      <c r="Q15" s="74"/>
      <c r="R15" s="74"/>
    </row>
    <row r="16" spans="1:18" s="69" customFormat="1" ht="15.75" x14ac:dyDescent="0.25">
      <c r="A16" s="356" t="s">
        <v>10</v>
      </c>
      <c r="B16" s="165"/>
      <c r="C16" s="366">
        <v>3.474695712801365E-2</v>
      </c>
      <c r="D16" s="366">
        <v>0.12240119067699541</v>
      </c>
      <c r="E16" s="366">
        <v>6.6559056409143863E-2</v>
      </c>
      <c r="F16" s="366">
        <v>0.14657502417877957</v>
      </c>
      <c r="G16" s="366">
        <v>0.29000499430191046</v>
      </c>
      <c r="H16" s="366">
        <v>-9.5605324088647151E-2</v>
      </c>
      <c r="I16" s="366">
        <v>-7.4856989228415272E-2</v>
      </c>
      <c r="J16" s="366">
        <v>0.1221368556865858</v>
      </c>
      <c r="K16" s="366">
        <v>-2.2586153435283324E-2</v>
      </c>
      <c r="L16" s="366">
        <v>0.15120512965954624</v>
      </c>
      <c r="N16" s="74"/>
      <c r="O16" s="74"/>
      <c r="P16" s="74"/>
      <c r="Q16" s="74"/>
      <c r="R16" s="74"/>
    </row>
    <row r="17" spans="1:18" s="69" customFormat="1" ht="15.75" x14ac:dyDescent="0.25">
      <c r="A17" s="355"/>
      <c r="B17" s="165"/>
      <c r="C17" s="366"/>
      <c r="D17" s="366"/>
      <c r="E17" s="366"/>
      <c r="F17" s="366"/>
      <c r="G17" s="366"/>
      <c r="H17" s="366"/>
      <c r="I17" s="366"/>
      <c r="J17" s="366"/>
      <c r="K17" s="366"/>
      <c r="L17" s="366"/>
      <c r="N17" s="73"/>
      <c r="O17" s="73"/>
      <c r="P17" s="73"/>
      <c r="Q17" s="73"/>
      <c r="R17" s="73"/>
    </row>
    <row r="18" spans="1:18" s="69" customFormat="1" ht="15.75" x14ac:dyDescent="0.25">
      <c r="A18" s="352" t="s">
        <v>11</v>
      </c>
      <c r="B18" s="353"/>
      <c r="C18" s="363">
        <v>-3.9323864108085131E-2</v>
      </c>
      <c r="D18" s="363">
        <v>1.3139728985913306E-2</v>
      </c>
      <c r="E18" s="363">
        <v>7.2066669634434671E-2</v>
      </c>
      <c r="F18" s="363">
        <v>1.9348522558027291E-2</v>
      </c>
      <c r="G18" s="363">
        <v>8.6537383903567897E-3</v>
      </c>
      <c r="H18" s="363">
        <v>1.9342417686051563E-2</v>
      </c>
      <c r="I18" s="363">
        <v>3.1251973650782958E-2</v>
      </c>
      <c r="J18" s="363">
        <v>2.7878156235271498E-2</v>
      </c>
      <c r="K18" s="363">
        <v>5.9252082692447014E-2</v>
      </c>
      <c r="L18" s="363">
        <v>3.0517142508972084E-2</v>
      </c>
      <c r="N18" s="72"/>
      <c r="O18" s="72"/>
      <c r="P18" s="72"/>
      <c r="Q18" s="72"/>
      <c r="R18" s="72"/>
    </row>
    <row r="19" spans="1:18" s="69" customFormat="1" ht="15.75" x14ac:dyDescent="0.25">
      <c r="A19" s="352" t="s">
        <v>489</v>
      </c>
      <c r="B19" s="353"/>
      <c r="C19" s="367">
        <v>-4.2493178603977597E-2</v>
      </c>
      <c r="D19" s="367">
        <v>-1.3070897104537673E-2</v>
      </c>
      <c r="E19" s="367">
        <v>6.9876129620797547E-2</v>
      </c>
      <c r="F19" s="367">
        <v>2.11925699935086E-2</v>
      </c>
      <c r="G19" s="367">
        <v>1.3844646564424998E-2</v>
      </c>
      <c r="H19" s="367">
        <v>2.652510584466615E-2</v>
      </c>
      <c r="I19" s="367">
        <v>3.9813868288444007E-2</v>
      </c>
      <c r="J19" s="367">
        <v>3.1821196853731283E-2</v>
      </c>
      <c r="K19" s="367">
        <v>2.1364597533243195E-2</v>
      </c>
      <c r="L19" s="367">
        <v>3.7673240178482503E-2</v>
      </c>
      <c r="N19" s="75"/>
      <c r="O19" s="75"/>
      <c r="P19" s="75"/>
      <c r="Q19" s="75"/>
      <c r="R19" s="75"/>
    </row>
    <row r="20" spans="1:18" s="69" customFormat="1" ht="15.75" x14ac:dyDescent="0.25">
      <c r="A20" s="356" t="s">
        <v>12</v>
      </c>
      <c r="B20" s="165"/>
      <c r="C20" s="366">
        <v>-2.971660384582021E-2</v>
      </c>
      <c r="D20" s="366">
        <v>-1.9858686689090244E-2</v>
      </c>
      <c r="E20" s="366">
        <v>7.0221070721534967E-2</v>
      </c>
      <c r="F20" s="366">
        <v>1.1198768548324318E-2</v>
      </c>
      <c r="G20" s="366">
        <v>1.5040345259249896E-2</v>
      </c>
      <c r="H20" s="366">
        <v>2.147361748357907E-2</v>
      </c>
      <c r="I20" s="366">
        <v>3.4826125860667911E-2</v>
      </c>
      <c r="J20" s="366">
        <v>3.4414627681043898E-2</v>
      </c>
      <c r="K20" s="366">
        <v>2.2458751072924853E-2</v>
      </c>
      <c r="L20" s="366">
        <v>4.0633454870286911E-2</v>
      </c>
      <c r="N20" s="74"/>
      <c r="O20" s="74"/>
      <c r="P20" s="74"/>
      <c r="Q20" s="74"/>
      <c r="R20" s="74"/>
    </row>
    <row r="21" spans="1:18" s="69" customFormat="1" ht="15.75" x14ac:dyDescent="0.25">
      <c r="A21" s="356" t="s">
        <v>13</v>
      </c>
      <c r="B21" s="165"/>
      <c r="C21" s="366">
        <v>-0.12833160287841366</v>
      </c>
      <c r="D21" s="366">
        <v>3.7691598675227263E-2</v>
      </c>
      <c r="E21" s="366">
        <v>6.7439553774158847E-2</v>
      </c>
      <c r="F21" s="366">
        <v>9.197018308121345E-2</v>
      </c>
      <c r="G21" s="366">
        <v>6.0029017931953641E-3</v>
      </c>
      <c r="H21" s="366">
        <v>5.9951872970172411E-2</v>
      </c>
      <c r="I21" s="366">
        <v>7.1620673164903545E-2</v>
      </c>
      <c r="J21" s="366">
        <v>1.5850752607228416E-2</v>
      </c>
      <c r="K21" s="366">
        <v>1.4503630313074941E-2</v>
      </c>
      <c r="L21" s="366">
        <v>1.8965450645886728E-2</v>
      </c>
      <c r="N21" s="74"/>
      <c r="O21" s="74"/>
      <c r="P21" s="74"/>
      <c r="Q21" s="74"/>
      <c r="R21" s="74"/>
    </row>
    <row r="22" spans="1:18" s="69" customFormat="1" ht="15.75" x14ac:dyDescent="0.25">
      <c r="A22" s="356" t="s">
        <v>14</v>
      </c>
      <c r="B22" s="165"/>
      <c r="C22" s="366">
        <v>-3.8129256756663094E-2</v>
      </c>
      <c r="D22" s="366">
        <v>0.29423128701311946</v>
      </c>
      <c r="E22" s="366">
        <v>0.10174576030376262</v>
      </c>
      <c r="F22" s="366">
        <v>-5.0762961195089324E-3</v>
      </c>
      <c r="G22" s="366">
        <v>-4.2831919374349964E-2</v>
      </c>
      <c r="H22" s="366">
        <v>-4.6064052402636349E-2</v>
      </c>
      <c r="I22" s="366">
        <v>-5.0877025176228254E-2</v>
      </c>
      <c r="J22" s="366">
        <v>-1.6925444827821597E-2</v>
      </c>
      <c r="K22" s="366">
        <v>0.38404349453141146</v>
      </c>
      <c r="L22" s="366">
        <v>-5.0191927359585886E-2</v>
      </c>
      <c r="N22" s="74"/>
      <c r="O22" s="74"/>
      <c r="P22" s="74"/>
      <c r="Q22" s="74"/>
      <c r="R22" s="74"/>
    </row>
    <row r="23" spans="1:18" s="69" customFormat="1" ht="15.75" x14ac:dyDescent="0.25">
      <c r="A23" s="356" t="s">
        <v>465</v>
      </c>
      <c r="B23" s="165"/>
      <c r="C23" s="349" t="s">
        <v>494</v>
      </c>
      <c r="D23" s="349" t="s">
        <v>494</v>
      </c>
      <c r="E23" s="349" t="s">
        <v>494</v>
      </c>
      <c r="F23" s="349" t="s">
        <v>494</v>
      </c>
      <c r="G23" s="349" t="s">
        <v>494</v>
      </c>
      <c r="H23" s="349" t="s">
        <v>494</v>
      </c>
      <c r="I23" s="349" t="s">
        <v>494</v>
      </c>
      <c r="J23" s="349" t="s">
        <v>494</v>
      </c>
      <c r="K23" s="366" t="s">
        <v>34</v>
      </c>
      <c r="L23" s="366">
        <v>0.41953096859798</v>
      </c>
      <c r="N23" s="74"/>
      <c r="O23" s="74"/>
      <c r="P23" s="74"/>
      <c r="Q23" s="74"/>
      <c r="R23" s="74"/>
    </row>
    <row r="24" spans="1:18" s="69" customFormat="1" ht="15.75" x14ac:dyDescent="0.25">
      <c r="A24" s="356" t="s">
        <v>15</v>
      </c>
      <c r="B24" s="165"/>
      <c r="C24" s="366">
        <v>-1.2150032947366595E-2</v>
      </c>
      <c r="D24" s="366">
        <v>2.3774685719714767E-2</v>
      </c>
      <c r="E24" s="366">
        <v>-2.4978418089238306E-2</v>
      </c>
      <c r="F24" s="366">
        <v>-7.8393259409787375E-4</v>
      </c>
      <c r="G24" s="366">
        <v>-2.8975028011331005E-2</v>
      </c>
      <c r="H24" s="366">
        <v>-2.2368747066919947E-3</v>
      </c>
      <c r="I24" s="366">
        <v>-2.4829244454708872E-2</v>
      </c>
      <c r="J24" s="366">
        <v>1.934604598325523E-2</v>
      </c>
      <c r="K24" s="366">
        <v>-2.2066353946730899E-2</v>
      </c>
      <c r="L24" s="366">
        <v>-1.1497396650718139E-2</v>
      </c>
      <c r="N24" s="74"/>
      <c r="O24" s="74"/>
      <c r="P24" s="74"/>
      <c r="Q24" s="74"/>
      <c r="R24" s="74"/>
    </row>
    <row r="25" spans="1:18" s="69" customFormat="1" ht="15.75" x14ac:dyDescent="0.25">
      <c r="A25" s="356" t="s">
        <v>16</v>
      </c>
      <c r="B25" s="165"/>
      <c r="C25" s="366">
        <v>6.1326737780990646E-2</v>
      </c>
      <c r="D25" s="366">
        <v>1.6789493678489462E-2</v>
      </c>
      <c r="E25" s="366">
        <v>3.9595795243271364E-2</v>
      </c>
      <c r="F25" s="366">
        <v>5.8201751138582482E-2</v>
      </c>
      <c r="G25" s="366">
        <v>4.395051870098006E-2</v>
      </c>
      <c r="H25" s="366">
        <v>3.1048535672954881E-2</v>
      </c>
      <c r="I25" s="366">
        <v>4.207425254314387E-2</v>
      </c>
      <c r="J25" s="366">
        <v>4.0794015737679282E-2</v>
      </c>
      <c r="K25" s="366">
        <v>3.9650383633455216E-2</v>
      </c>
      <c r="L25" s="366">
        <v>2.6671355166641986E-2</v>
      </c>
      <c r="N25" s="74"/>
      <c r="O25" s="74"/>
      <c r="P25" s="74"/>
      <c r="Q25" s="74"/>
      <c r="R25" s="74"/>
    </row>
    <row r="26" spans="1:18" s="69" customFormat="1" ht="15.75" x14ac:dyDescent="0.25">
      <c r="A26" s="355"/>
      <c r="B26" s="165"/>
      <c r="C26" s="366"/>
      <c r="D26" s="366"/>
      <c r="E26" s="366"/>
      <c r="F26" s="366"/>
      <c r="G26" s="366"/>
      <c r="H26" s="366"/>
      <c r="I26" s="366"/>
      <c r="J26" s="366"/>
      <c r="K26" s="366"/>
      <c r="L26" s="366"/>
      <c r="N26" s="73"/>
      <c r="O26" s="73"/>
      <c r="P26" s="73"/>
      <c r="Q26" s="73"/>
      <c r="R26" s="73"/>
    </row>
    <row r="27" spans="1:18" s="69" customFormat="1" ht="15.75" x14ac:dyDescent="0.25">
      <c r="A27" s="352" t="s">
        <v>17</v>
      </c>
      <c r="B27" s="353"/>
      <c r="C27" s="363">
        <v>-9.2700808736519646E-2</v>
      </c>
      <c r="D27" s="363">
        <v>-2.2733769774021639E-2</v>
      </c>
      <c r="E27" s="363">
        <v>5.2773928211884868E-2</v>
      </c>
      <c r="F27" s="363">
        <v>3.5210117257404194E-2</v>
      </c>
      <c r="G27" s="363">
        <v>2.8886695314772171E-2</v>
      </c>
      <c r="H27" s="363">
        <v>-1.2130593851076066E-2</v>
      </c>
      <c r="I27" s="363">
        <v>5.8512622951867987E-2</v>
      </c>
      <c r="J27" s="363">
        <v>2.5520876864807196E-2</v>
      </c>
      <c r="K27" s="363">
        <v>2.8030330629311706E-3</v>
      </c>
      <c r="L27" s="363">
        <v>5.515948253055547E-2</v>
      </c>
      <c r="N27" s="72"/>
      <c r="O27" s="72"/>
      <c r="P27" s="72"/>
      <c r="Q27" s="72"/>
      <c r="R27" s="72"/>
    </row>
    <row r="28" spans="1:18" s="69" customFormat="1" ht="15.75" x14ac:dyDescent="0.25">
      <c r="A28" s="352" t="s">
        <v>490</v>
      </c>
      <c r="B28" s="353"/>
      <c r="C28" s="367">
        <v>-6.5008396786206152E-2</v>
      </c>
      <c r="D28" s="367">
        <v>-2.2543408845169467E-2</v>
      </c>
      <c r="E28" s="367">
        <v>4.6843672740785984E-2</v>
      </c>
      <c r="F28" s="367">
        <v>3.4958984532660893E-2</v>
      </c>
      <c r="G28" s="367">
        <v>5.2841605930001E-2</v>
      </c>
      <c r="H28" s="367">
        <v>5.8093235445404907E-3</v>
      </c>
      <c r="I28" s="367">
        <v>5.8586528201099428E-2</v>
      </c>
      <c r="J28" s="367">
        <v>3.2921072134625348E-2</v>
      </c>
      <c r="K28" s="367">
        <v>1.2666730320184495E-2</v>
      </c>
      <c r="L28" s="367">
        <v>5.8003789751593926E-2</v>
      </c>
      <c r="N28" s="75"/>
      <c r="O28" s="75"/>
      <c r="P28" s="75"/>
      <c r="Q28" s="75"/>
      <c r="R28" s="75"/>
    </row>
    <row r="29" spans="1:18" s="69" customFormat="1" ht="15.75" x14ac:dyDescent="0.25">
      <c r="A29" s="356" t="s">
        <v>18</v>
      </c>
      <c r="B29" s="165"/>
      <c r="C29" s="368">
        <v>-1.5812626046256234E-3</v>
      </c>
      <c r="D29" s="368">
        <v>6.8120222538200709E-3</v>
      </c>
      <c r="E29" s="368">
        <v>2.0599797644682651E-2</v>
      </c>
      <c r="F29" s="368">
        <v>3.5299793374626333E-2</v>
      </c>
      <c r="G29" s="368">
        <v>2.7310322095917963E-2</v>
      </c>
      <c r="H29" s="368">
        <v>2.5920310672549837E-2</v>
      </c>
      <c r="I29" s="368">
        <v>3.7500422240126036E-2</v>
      </c>
      <c r="J29" s="368">
        <v>3.5192863656509345E-2</v>
      </c>
      <c r="K29" s="368">
        <v>2.3797200404574264E-2</v>
      </c>
      <c r="L29" s="368">
        <v>4.3897891508235976E-2</v>
      </c>
      <c r="N29" s="74"/>
      <c r="O29" s="74"/>
      <c r="P29" s="74"/>
      <c r="Q29" s="74"/>
      <c r="R29" s="74"/>
    </row>
    <row r="30" spans="1:18" s="69" customFormat="1" ht="15.75" x14ac:dyDescent="0.25">
      <c r="A30" s="356" t="s">
        <v>372</v>
      </c>
      <c r="B30" s="165"/>
      <c r="C30" s="368">
        <v>-0.17912889155870881</v>
      </c>
      <c r="D30" s="368">
        <v>-0.14810864690919823</v>
      </c>
      <c r="E30" s="368">
        <v>0.1640666167603981</v>
      </c>
      <c r="F30" s="368">
        <v>1.0069704162182179E-3</v>
      </c>
      <c r="G30" s="368">
        <v>8.0822267095607497E-2</v>
      </c>
      <c r="H30" s="368">
        <v>-1.816464957285926E-4</v>
      </c>
      <c r="I30" s="368">
        <v>9.9342293285233849E-2</v>
      </c>
      <c r="J30" s="368">
        <v>8.0050489065168304E-2</v>
      </c>
      <c r="K30" s="368">
        <v>-2.1126904773634492E-2</v>
      </c>
      <c r="L30" s="368">
        <v>0.16376450115963448</v>
      </c>
      <c r="N30" s="74"/>
      <c r="O30" s="74"/>
      <c r="P30" s="74"/>
      <c r="Q30" s="74"/>
      <c r="R30" s="74"/>
    </row>
    <row r="31" spans="1:18" s="69" customFormat="1" ht="15.75" x14ac:dyDescent="0.25">
      <c r="A31" s="356" t="s">
        <v>371</v>
      </c>
      <c r="B31" s="165"/>
      <c r="C31" s="368">
        <v>-0.2805069225950893</v>
      </c>
      <c r="D31" s="368">
        <v>-7.6244158536955139E-2</v>
      </c>
      <c r="E31" s="368">
        <v>0.11884496869900048</v>
      </c>
      <c r="F31" s="368">
        <v>7.733217092270471E-2</v>
      </c>
      <c r="G31" s="368">
        <v>0.2071253298241143</v>
      </c>
      <c r="H31" s="368">
        <v>-0.1141084642338264</v>
      </c>
      <c r="I31" s="368">
        <v>0.16150009896090603</v>
      </c>
      <c r="J31" s="368">
        <v>-3.7368563706501191E-2</v>
      </c>
      <c r="K31" s="368">
        <v>-2.0574877272419977E-2</v>
      </c>
      <c r="L31" s="368">
        <v>2.1524512955038322E-2</v>
      </c>
      <c r="N31" s="74"/>
      <c r="O31" s="74"/>
      <c r="P31" s="74"/>
      <c r="Q31" s="74"/>
      <c r="R31" s="74"/>
    </row>
    <row r="32" spans="1:18" s="69" customFormat="1" ht="15.75" x14ac:dyDescent="0.25">
      <c r="A32" s="356" t="s">
        <v>19</v>
      </c>
      <c r="B32" s="165"/>
      <c r="C32" s="365">
        <v>-0.31446594966310598</v>
      </c>
      <c r="D32" s="365">
        <v>5.327322379003554E-3</v>
      </c>
      <c r="E32" s="365">
        <v>-5.7028356419658977E-2</v>
      </c>
      <c r="F32" s="365">
        <v>4.6575197347693977E-2</v>
      </c>
      <c r="G32" s="365">
        <v>0.15948008281585815</v>
      </c>
      <c r="H32" s="365">
        <v>0.10823276604428168</v>
      </c>
      <c r="I32" s="365">
        <v>0.1022108120027443</v>
      </c>
      <c r="J32" s="365">
        <v>0.16419634321041152</v>
      </c>
      <c r="K32" s="365">
        <v>-7.7109559314175657E-3</v>
      </c>
      <c r="L32" s="365">
        <v>7.6223608023870071E-2</v>
      </c>
      <c r="N32" s="74"/>
      <c r="O32" s="74"/>
      <c r="P32" s="74"/>
      <c r="Q32" s="74"/>
      <c r="R32" s="74"/>
    </row>
    <row r="33" spans="1:18" s="69" customFormat="1" ht="15.75" x14ac:dyDescent="0.25">
      <c r="A33" s="356" t="s">
        <v>20</v>
      </c>
      <c r="B33" s="165"/>
      <c r="C33" s="365">
        <v>-6.8141184866181995E-2</v>
      </c>
      <c r="D33" s="365">
        <v>-2.3811779987284423E-2</v>
      </c>
      <c r="E33" s="365">
        <v>6.8237712484379057E-2</v>
      </c>
      <c r="F33" s="365">
        <v>2.7903131430003288E-2</v>
      </c>
      <c r="G33" s="365">
        <v>2.1235239019376191E-2</v>
      </c>
      <c r="H33" s="365">
        <v>3.8053230723542816E-2</v>
      </c>
      <c r="I33" s="365">
        <v>0.14227582830533128</v>
      </c>
      <c r="J33" s="365">
        <v>-3.9935401922222245E-2</v>
      </c>
      <c r="K33" s="365">
        <v>1.6309816445313093E-2</v>
      </c>
      <c r="L33" s="365">
        <v>4.2330219983022888E-2</v>
      </c>
      <c r="N33" s="74"/>
      <c r="O33" s="74"/>
      <c r="P33" s="74"/>
      <c r="Q33" s="74"/>
      <c r="R33" s="74"/>
    </row>
    <row r="34" spans="1:18" s="69" customFormat="1" ht="15.75" x14ac:dyDescent="0.25">
      <c r="A34" s="356" t="s">
        <v>393</v>
      </c>
      <c r="B34" s="165"/>
      <c r="C34" s="349" t="s">
        <v>494</v>
      </c>
      <c r="D34" s="349" t="s">
        <v>494</v>
      </c>
      <c r="E34" s="365" t="s">
        <v>34</v>
      </c>
      <c r="F34" s="365">
        <v>0.38399629899092863</v>
      </c>
      <c r="G34" s="365">
        <v>-6.681849490403656E-2</v>
      </c>
      <c r="H34" s="365">
        <v>1.9975613809432743E-2</v>
      </c>
      <c r="I34" s="365">
        <v>6.0479223389500639E-2</v>
      </c>
      <c r="J34" s="362">
        <v>4.460979068596415E-2</v>
      </c>
      <c r="K34" s="362">
        <v>0.20370421985160356</v>
      </c>
      <c r="L34" s="362">
        <v>2.0290732612052054E-2</v>
      </c>
      <c r="N34" s="74"/>
      <c r="O34" s="74"/>
      <c r="P34" s="74"/>
      <c r="Q34" s="74"/>
      <c r="R34" s="74"/>
    </row>
    <row r="35" spans="1:18" s="69" customFormat="1" ht="18.75" x14ac:dyDescent="0.25">
      <c r="A35" s="356" t="s">
        <v>559</v>
      </c>
      <c r="B35" s="165"/>
      <c r="C35" s="365">
        <v>0.70946001047746043</v>
      </c>
      <c r="D35" s="365">
        <v>-3.4239005983420001E-2</v>
      </c>
      <c r="E35" s="365">
        <v>6.7141811905482962E-2</v>
      </c>
      <c r="F35" s="365">
        <v>1.3034520775449421E-2</v>
      </c>
      <c r="G35" s="365">
        <v>-0.30205338486628186</v>
      </c>
      <c r="H35" s="365">
        <v>-0.50075798266827931</v>
      </c>
      <c r="I35" s="365">
        <v>-0.24831160499543836</v>
      </c>
      <c r="J35" s="365">
        <v>-0.34800758480615657</v>
      </c>
      <c r="K35" s="365">
        <v>-1.0397739274429356</v>
      </c>
      <c r="L35" s="365">
        <v>-5.1340843974990982</v>
      </c>
      <c r="N35" s="74"/>
      <c r="O35" s="74"/>
      <c r="P35" s="74"/>
      <c r="Q35" s="74"/>
      <c r="R35" s="74"/>
    </row>
    <row r="36" spans="1:18" s="69" customFormat="1" ht="15.75" x14ac:dyDescent="0.25">
      <c r="A36" s="355"/>
      <c r="B36" s="165"/>
      <c r="C36" s="365"/>
      <c r="D36" s="365"/>
      <c r="E36" s="365"/>
      <c r="F36" s="365"/>
      <c r="G36" s="365"/>
      <c r="H36" s="365"/>
      <c r="I36" s="365"/>
      <c r="J36" s="365"/>
      <c r="K36" s="365"/>
      <c r="L36" s="365"/>
      <c r="N36" s="73"/>
      <c r="O36" s="73"/>
      <c r="P36" s="73"/>
      <c r="Q36" s="73"/>
      <c r="R36" s="73"/>
    </row>
    <row r="37" spans="1:18" s="69" customFormat="1" ht="15.75" x14ac:dyDescent="0.25">
      <c r="A37" s="352" t="s">
        <v>21</v>
      </c>
      <c r="B37" s="353"/>
      <c r="C37" s="363">
        <v>-0.62946768356419602</v>
      </c>
      <c r="D37" s="363">
        <v>10.640018502540933</v>
      </c>
      <c r="E37" s="363">
        <v>-0.62143606958255704</v>
      </c>
      <c r="F37" s="363">
        <v>-0.48922125159775598</v>
      </c>
      <c r="G37" s="363">
        <v>9.5023109805276049E-2</v>
      </c>
      <c r="H37" s="363">
        <v>-0.1219332013900928</v>
      </c>
      <c r="I37" s="363">
        <v>1.1610834093574232</v>
      </c>
      <c r="J37" s="363">
        <v>-0.41485968748640623</v>
      </c>
      <c r="K37" s="363">
        <v>0.42394752200738467</v>
      </c>
      <c r="L37" s="363">
        <v>1.7965495330322661</v>
      </c>
      <c r="N37" s="72"/>
      <c r="O37" s="72"/>
      <c r="P37" s="72"/>
      <c r="Q37" s="72"/>
      <c r="R37" s="72"/>
    </row>
    <row r="38" spans="1:18" s="69" customFormat="1" ht="15.75" x14ac:dyDescent="0.25">
      <c r="A38" s="356" t="s">
        <v>22</v>
      </c>
      <c r="B38" s="165"/>
      <c r="C38" s="365">
        <v>0.5625</v>
      </c>
      <c r="D38" s="365">
        <v>-0.16</v>
      </c>
      <c r="E38" s="365">
        <v>0</v>
      </c>
      <c r="F38" s="365">
        <v>-0.23809523809523808</v>
      </c>
      <c r="G38" s="365">
        <v>0</v>
      </c>
      <c r="H38" s="365">
        <v>0</v>
      </c>
      <c r="I38" s="365">
        <v>0</v>
      </c>
      <c r="J38" s="365">
        <v>-1</v>
      </c>
      <c r="K38" s="365" t="s">
        <v>34</v>
      </c>
      <c r="L38" s="365">
        <v>-0.14463955637707948</v>
      </c>
      <c r="N38" s="74"/>
      <c r="O38" s="74"/>
      <c r="P38" s="74"/>
      <c r="Q38" s="74"/>
      <c r="R38" s="74"/>
    </row>
    <row r="39" spans="1:18" s="69" customFormat="1" ht="15.75" x14ac:dyDescent="0.25">
      <c r="A39" s="352" t="s">
        <v>491</v>
      </c>
      <c r="B39" s="353"/>
      <c r="C39" s="367">
        <v>-0.82193087441671064</v>
      </c>
      <c r="D39" s="367">
        <v>27.911436485235644</v>
      </c>
      <c r="E39" s="367">
        <v>-0.64864915729752037</v>
      </c>
      <c r="F39" s="367">
        <v>-0.58176088654198055</v>
      </c>
      <c r="G39" s="367">
        <v>0.16002812527507329</v>
      </c>
      <c r="H39" s="367">
        <v>-0.19405511819502103</v>
      </c>
      <c r="I39" s="367">
        <v>1.652784457156883</v>
      </c>
      <c r="J39" s="367">
        <v>-0.39810731822025375</v>
      </c>
      <c r="K39" s="367">
        <v>8.6039864016282261E-2</v>
      </c>
      <c r="L39" s="367">
        <v>2.708648777163646</v>
      </c>
      <c r="N39" s="75"/>
      <c r="O39" s="75"/>
      <c r="P39" s="75"/>
      <c r="Q39" s="75"/>
      <c r="R39" s="75"/>
    </row>
    <row r="40" spans="1:18" s="69" customFormat="1" ht="15.75" x14ac:dyDescent="0.25">
      <c r="A40" s="356" t="s">
        <v>224</v>
      </c>
      <c r="B40" s="165"/>
      <c r="C40" s="365">
        <v>-1.3931142726333019E-2</v>
      </c>
      <c r="D40" s="365">
        <v>1.3526381143668331</v>
      </c>
      <c r="E40" s="365">
        <v>-0.55855113188102079</v>
      </c>
      <c r="F40" s="365">
        <v>0.10727945805845783</v>
      </c>
      <c r="G40" s="365">
        <v>-1.304940426265949E-2</v>
      </c>
      <c r="H40" s="365">
        <v>-0.20234832084166146</v>
      </c>
      <c r="I40" s="365">
        <v>7.27859171039458E-3</v>
      </c>
      <c r="J40" s="365">
        <v>6.0266586689201054E-2</v>
      </c>
      <c r="K40" s="365">
        <v>2.0752390082587936E-2</v>
      </c>
      <c r="L40" s="365">
        <v>1.7108273271070207</v>
      </c>
      <c r="N40" s="74"/>
      <c r="O40" s="74"/>
      <c r="P40" s="74"/>
      <c r="Q40" s="74"/>
      <c r="R40" s="74"/>
    </row>
    <row r="41" spans="1:18" s="69" customFormat="1" ht="15.75" x14ac:dyDescent="0.25">
      <c r="A41" s="352" t="s">
        <v>23</v>
      </c>
      <c r="B41" s="353"/>
      <c r="C41" s="367">
        <v>-1.0795900130209837</v>
      </c>
      <c r="D41" s="367">
        <v>77.016570264269888</v>
      </c>
      <c r="E41" s="367">
        <v>-0.65966569516683538</v>
      </c>
      <c r="F41" s="367">
        <v>-0.6910430264382833</v>
      </c>
      <c r="G41" s="367">
        <v>0.25840759277064185</v>
      </c>
      <c r="H41" s="367">
        <v>-0.1903580271893438</v>
      </c>
      <c r="I41" s="367">
        <v>2.3754836463809927</v>
      </c>
      <c r="J41" s="367">
        <v>-0.45818164955659724</v>
      </c>
      <c r="K41" s="367">
        <v>0.10278326857049529</v>
      </c>
      <c r="L41" s="367">
        <v>2.9455221077773359</v>
      </c>
      <c r="N41" s="74"/>
      <c r="O41" s="74"/>
      <c r="P41" s="74"/>
      <c r="Q41" s="74"/>
      <c r="R41" s="74"/>
    </row>
    <row r="42" spans="1:18" s="69" customFormat="1" ht="15.75" x14ac:dyDescent="0.25">
      <c r="A42" s="356" t="s">
        <v>373</v>
      </c>
      <c r="B42" s="165"/>
      <c r="C42" s="365">
        <v>-2.1564486048685789</v>
      </c>
      <c r="D42" s="365">
        <v>1.0532890231069245</v>
      </c>
      <c r="E42" s="365">
        <v>2.4875826202579057</v>
      </c>
      <c r="F42" s="365">
        <v>-0.60581160487073082</v>
      </c>
      <c r="G42" s="365">
        <v>-1.3858155317372951</v>
      </c>
      <c r="H42" s="365">
        <v>2.4195708895169807</v>
      </c>
      <c r="I42" s="365">
        <v>0.11439892551719111</v>
      </c>
      <c r="J42" s="365">
        <v>0.60717880470722296</v>
      </c>
      <c r="K42" s="365">
        <v>0.48701068335627107</v>
      </c>
      <c r="L42" s="365">
        <v>0.55595924139094843</v>
      </c>
      <c r="N42" s="74"/>
      <c r="O42" s="74"/>
      <c r="P42" s="74"/>
      <c r="Q42" s="74"/>
      <c r="R42" s="74"/>
    </row>
    <row r="43" spans="1:18" s="69" customFormat="1" ht="15.75" x14ac:dyDescent="0.25">
      <c r="A43" s="356" t="s">
        <v>374</v>
      </c>
      <c r="B43" s="165"/>
      <c r="C43" s="365">
        <v>-0.44358773334107349</v>
      </c>
      <c r="D43" s="365">
        <v>0.66098894417897991</v>
      </c>
      <c r="E43" s="365">
        <v>-8.0356223130701371E-2</v>
      </c>
      <c r="F43" s="365">
        <v>0.17015874073085943</v>
      </c>
      <c r="G43" s="365">
        <v>0.56740419750580595</v>
      </c>
      <c r="H43" s="365">
        <v>-0.23046565030720095</v>
      </c>
      <c r="I43" s="365">
        <v>2.6094600936535297</v>
      </c>
      <c r="J43" s="365">
        <v>-0.53945499818084242</v>
      </c>
      <c r="K43" s="365">
        <v>-0.23532708385402112</v>
      </c>
      <c r="L43" s="365">
        <v>-0.63116199253918026</v>
      </c>
      <c r="N43" s="74"/>
      <c r="O43" s="74"/>
      <c r="P43" s="74"/>
      <c r="Q43" s="74"/>
      <c r="R43" s="74"/>
    </row>
    <row r="44" spans="1:18" s="69" customFormat="1" ht="15.75" x14ac:dyDescent="0.25">
      <c r="A44" s="356" t="s">
        <v>375</v>
      </c>
      <c r="B44" s="165"/>
      <c r="C44" s="365">
        <v>-7.478810131698474E-2</v>
      </c>
      <c r="D44" s="365">
        <v>23.95412353283249</v>
      </c>
      <c r="E44" s="365">
        <v>-0.70471191319174808</v>
      </c>
      <c r="F44" s="365">
        <v>-0.83755296063537599</v>
      </c>
      <c r="G44" s="365">
        <v>0.10719915525145708</v>
      </c>
      <c r="H44" s="365">
        <v>-0.22480004820102992</v>
      </c>
      <c r="I44" s="365">
        <v>2.1743588408097705</v>
      </c>
      <c r="J44" s="365">
        <v>-0.33532376138865294</v>
      </c>
      <c r="K44" s="365">
        <v>0.51982671093941757</v>
      </c>
      <c r="L44" s="365">
        <v>5.4764089899620663</v>
      </c>
      <c r="N44" s="74"/>
      <c r="O44" s="74"/>
      <c r="P44" s="74"/>
      <c r="Q44" s="74"/>
      <c r="R44" s="74"/>
    </row>
    <row r="45" spans="1:18" s="69" customFormat="1" ht="15.75" x14ac:dyDescent="0.25">
      <c r="A45" s="356" t="s">
        <v>495</v>
      </c>
      <c r="B45" s="165"/>
      <c r="C45" s="365">
        <v>-0.58638231349303294</v>
      </c>
      <c r="D45" s="365">
        <v>0.32175867045737905</v>
      </c>
      <c r="E45" s="365">
        <v>-0.40724723913241356</v>
      </c>
      <c r="F45" s="365">
        <v>3.2216498078609144</v>
      </c>
      <c r="G45" s="365">
        <v>-0.16540806820635667</v>
      </c>
      <c r="H45" s="365">
        <v>0.28020571112647491</v>
      </c>
      <c r="I45" s="365">
        <v>-1.1291144879740445E-2</v>
      </c>
      <c r="J45" s="365">
        <v>2.546758020720042E-2</v>
      </c>
      <c r="K45" s="365">
        <v>0.10176644888093898</v>
      </c>
      <c r="L45" s="365">
        <v>-4.9465299439568899E-2</v>
      </c>
      <c r="N45" s="75"/>
      <c r="O45" s="75"/>
      <c r="P45" s="75"/>
      <c r="Q45" s="75"/>
      <c r="R45" s="75"/>
    </row>
    <row r="46" spans="1:18" ht="15.75" x14ac:dyDescent="0.25">
      <c r="A46" s="103"/>
      <c r="B46" s="10"/>
      <c r="C46" s="87"/>
      <c r="D46" s="87"/>
      <c r="E46" s="87"/>
      <c r="F46" s="87"/>
      <c r="G46" s="87"/>
      <c r="H46" s="87"/>
      <c r="I46" s="87"/>
      <c r="J46" s="87"/>
    </row>
    <row r="47" spans="1:18" ht="15.6" customHeight="1" x14ac:dyDescent="0.2"/>
    <row r="48" spans="1:18" ht="27" customHeight="1" x14ac:dyDescent="0.2">
      <c r="A48" s="477" t="s">
        <v>472</v>
      </c>
      <c r="B48" s="477"/>
      <c r="C48" s="477"/>
      <c r="D48" s="477"/>
      <c r="E48" s="477"/>
      <c r="F48" s="477"/>
      <c r="G48" s="477"/>
      <c r="H48" s="477"/>
      <c r="I48" s="477"/>
      <c r="J48" s="477"/>
      <c r="K48" s="477"/>
      <c r="L48" s="477"/>
    </row>
    <row r="49" spans="1:1" ht="14.25" x14ac:dyDescent="0.2">
      <c r="A49" s="133" t="s">
        <v>560</v>
      </c>
    </row>
  </sheetData>
  <mergeCells count="2">
    <mergeCell ref="A1:L1"/>
    <mergeCell ref="A48:L48"/>
  </mergeCells>
  <phoneticPr fontId="0" type="noConversion"/>
  <pageMargins left="0.25" right="0.5" top="1" bottom="0.5" header="0.25" footer="0.25"/>
  <pageSetup scale="62" orientation="landscape" r:id="rId1"/>
  <headerFooter scaleWithDoc="0">
    <oddHeader>&amp;R&amp;"Times New Roman,Bold Italic"&amp;12Pennsylvania Department of Revenue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41"/>
  <sheetViews>
    <sheetView zoomScale="85" zoomScaleNormal="85" workbookViewId="0"/>
  </sheetViews>
  <sheetFormatPr defaultColWidth="9.33203125" defaultRowHeight="12.75" x14ac:dyDescent="0.2"/>
  <cols>
    <col min="1" max="1" width="31.6640625" style="213" bestFit="1" customWidth="1"/>
    <col min="2" max="2" width="2.33203125" style="213" customWidth="1"/>
    <col min="3" max="3" width="65.83203125" style="213" bestFit="1" customWidth="1"/>
    <col min="4" max="4" width="10.5" style="213" customWidth="1"/>
    <col min="5" max="5" width="3" style="213" customWidth="1"/>
    <col min="6" max="6" width="10.5" style="213" customWidth="1"/>
    <col min="7" max="16384" width="9.33203125" style="213"/>
  </cols>
  <sheetData>
    <row r="1" spans="1:6" ht="18.75" x14ac:dyDescent="0.3">
      <c r="A1" s="7" t="s">
        <v>231</v>
      </c>
      <c r="B1" s="222"/>
      <c r="C1" s="222"/>
      <c r="D1" s="222"/>
      <c r="E1" s="222"/>
      <c r="F1" s="222"/>
    </row>
    <row r="2" spans="1:6" ht="15.75" x14ac:dyDescent="0.25">
      <c r="A2" s="6" t="s">
        <v>25</v>
      </c>
      <c r="B2" s="222"/>
      <c r="C2" s="222"/>
      <c r="D2" s="222"/>
      <c r="E2" s="222"/>
      <c r="F2" s="222"/>
    </row>
    <row r="3" spans="1:6" x14ac:dyDescent="0.2">
      <c r="A3" s="34" t="s">
        <v>26</v>
      </c>
      <c r="B3" s="222"/>
      <c r="C3" s="222"/>
      <c r="D3" s="222"/>
      <c r="E3" s="222"/>
      <c r="F3" s="222"/>
    </row>
    <row r="4" spans="1:6" ht="15.75" x14ac:dyDescent="0.25">
      <c r="A4" s="13"/>
      <c r="B4" s="222"/>
      <c r="C4" s="222"/>
      <c r="D4" s="222"/>
      <c r="E4" s="222"/>
      <c r="F4" s="222"/>
    </row>
    <row r="5" spans="1:6" ht="15.75" x14ac:dyDescent="0.25">
      <c r="A5" s="13"/>
      <c r="B5" s="222"/>
      <c r="C5" s="140"/>
      <c r="D5" s="222"/>
      <c r="E5" s="222"/>
      <c r="F5" s="222"/>
    </row>
    <row r="8" spans="1:6" ht="15.75" x14ac:dyDescent="0.25">
      <c r="A8" s="369" t="s">
        <v>27</v>
      </c>
      <c r="B8" s="369"/>
      <c r="C8" s="369" t="s">
        <v>28</v>
      </c>
      <c r="D8" s="370" t="s">
        <v>463</v>
      </c>
      <c r="E8" s="370"/>
      <c r="F8" s="370" t="s">
        <v>529</v>
      </c>
    </row>
    <row r="9" spans="1:6" ht="9" customHeight="1" x14ac:dyDescent="0.25">
      <c r="A9" s="35"/>
      <c r="B9" s="35"/>
      <c r="C9" s="35"/>
      <c r="D9" s="10"/>
      <c r="E9" s="10"/>
      <c r="F9" s="10"/>
    </row>
    <row r="10" spans="1:6" ht="15.75" x14ac:dyDescent="0.25">
      <c r="A10" s="10"/>
      <c r="B10" s="10"/>
      <c r="C10" s="10"/>
      <c r="D10" s="10"/>
      <c r="E10" s="10"/>
      <c r="F10" s="10"/>
    </row>
    <row r="11" spans="1:6" ht="15.75" x14ac:dyDescent="0.25">
      <c r="A11" s="10" t="s">
        <v>499</v>
      </c>
      <c r="B11" s="10"/>
      <c r="C11" s="10" t="s">
        <v>207</v>
      </c>
      <c r="D11" s="161">
        <v>40</v>
      </c>
      <c r="E11" s="161"/>
      <c r="F11" s="161">
        <v>24.402453000000001</v>
      </c>
    </row>
    <row r="12" spans="1:6" ht="15.75" x14ac:dyDescent="0.25">
      <c r="A12" s="10"/>
      <c r="B12" s="10"/>
      <c r="C12" s="10"/>
      <c r="D12" s="162"/>
      <c r="E12" s="162"/>
      <c r="F12" s="162"/>
    </row>
    <row r="13" spans="1:6" ht="15.75" x14ac:dyDescent="0.25">
      <c r="A13" s="10" t="s">
        <v>30</v>
      </c>
      <c r="B13" s="10"/>
      <c r="C13" s="10" t="s">
        <v>31</v>
      </c>
      <c r="D13" s="163">
        <v>5.40650824</v>
      </c>
      <c r="E13" s="163"/>
      <c r="F13" s="163">
        <v>5.0755610000000004</v>
      </c>
    </row>
    <row r="14" spans="1:6" ht="15.75" x14ac:dyDescent="0.25">
      <c r="A14" s="10"/>
      <c r="B14" s="10"/>
      <c r="C14" s="10"/>
      <c r="D14" s="162"/>
      <c r="E14" s="162"/>
      <c r="F14" s="162"/>
    </row>
    <row r="15" spans="1:6" ht="15.75" x14ac:dyDescent="0.25">
      <c r="A15" s="10" t="s">
        <v>33</v>
      </c>
      <c r="B15" s="10"/>
      <c r="C15" s="10" t="s">
        <v>32</v>
      </c>
      <c r="D15" s="163">
        <f>86.57069805+13.71320804</f>
        <v>100.28390609</v>
      </c>
      <c r="E15" s="163"/>
      <c r="F15" s="163">
        <f>91.51720999+13.89597423</f>
        <v>105.41318422000001</v>
      </c>
    </row>
    <row r="16" spans="1:6" ht="15.75" x14ac:dyDescent="0.25">
      <c r="A16" s="10"/>
      <c r="B16" s="10"/>
      <c r="C16" s="10"/>
      <c r="D16" s="162"/>
      <c r="E16" s="162"/>
      <c r="F16" s="162"/>
    </row>
    <row r="17" spans="1:6" ht="18.75" x14ac:dyDescent="0.25">
      <c r="A17" s="10" t="s">
        <v>33</v>
      </c>
      <c r="B17" s="10"/>
      <c r="C17" s="10" t="s">
        <v>376</v>
      </c>
      <c r="D17" s="163">
        <f>402.22921983+63.71501101</f>
        <v>465.94423083999999</v>
      </c>
      <c r="E17" s="163"/>
      <c r="F17" s="163">
        <f>425.21195826+64.56418865</f>
        <v>489.77614691000002</v>
      </c>
    </row>
    <row r="18" spans="1:6" ht="15.75" x14ac:dyDescent="0.25">
      <c r="A18" s="10"/>
      <c r="B18" s="10"/>
      <c r="C18" s="10"/>
      <c r="D18" s="162"/>
      <c r="E18" s="162"/>
      <c r="F18" s="162"/>
    </row>
    <row r="19" spans="1:6" ht="15.75" x14ac:dyDescent="0.25">
      <c r="A19" s="10" t="s">
        <v>33</v>
      </c>
      <c r="B19" s="10"/>
      <c r="C19" s="10" t="s">
        <v>468</v>
      </c>
      <c r="D19" s="162">
        <v>95.3</v>
      </c>
      <c r="E19" s="162"/>
      <c r="F19" s="163">
        <v>126.23128800000001</v>
      </c>
    </row>
    <row r="20" spans="1:6" ht="15.75" x14ac:dyDescent="0.25">
      <c r="A20" s="10"/>
      <c r="B20" s="10"/>
      <c r="C20" s="10"/>
      <c r="D20" s="162"/>
      <c r="E20" s="162"/>
      <c r="F20" s="162"/>
    </row>
    <row r="21" spans="1:6" ht="15.75" x14ac:dyDescent="0.25">
      <c r="A21" s="10" t="s">
        <v>33</v>
      </c>
      <c r="B21" s="10"/>
      <c r="C21" s="10" t="s">
        <v>469</v>
      </c>
      <c r="D21" s="162">
        <v>0.7</v>
      </c>
      <c r="E21" s="162"/>
      <c r="F21" s="163">
        <v>0.34371000000000002</v>
      </c>
    </row>
    <row r="22" spans="1:6" ht="15.75" x14ac:dyDescent="0.25">
      <c r="A22" s="10"/>
      <c r="B22" s="10"/>
      <c r="C22" s="10"/>
      <c r="D22" s="162"/>
      <c r="E22" s="162"/>
      <c r="F22" s="162"/>
    </row>
    <row r="23" spans="1:6" ht="15.75" x14ac:dyDescent="0.25">
      <c r="A23" s="10" t="s">
        <v>500</v>
      </c>
      <c r="B23" s="10"/>
      <c r="C23" s="10" t="s">
        <v>35</v>
      </c>
      <c r="D23" s="221">
        <v>30.73</v>
      </c>
      <c r="E23" s="163"/>
      <c r="F23" s="221">
        <v>30.73</v>
      </c>
    </row>
    <row r="24" spans="1:6" ht="15.75" x14ac:dyDescent="0.25">
      <c r="A24" s="10"/>
      <c r="B24" s="10"/>
      <c r="C24" s="10"/>
      <c r="D24" s="162"/>
      <c r="E24" s="162"/>
      <c r="F24" s="162"/>
    </row>
    <row r="25" spans="1:6" ht="15.75" x14ac:dyDescent="0.25">
      <c r="A25" s="10" t="s">
        <v>500</v>
      </c>
      <c r="B25" s="10"/>
      <c r="C25" s="10" t="s">
        <v>36</v>
      </c>
      <c r="D25" s="163">
        <v>25.484999999999999</v>
      </c>
      <c r="E25" s="163"/>
      <c r="F25" s="163">
        <v>25.484999999999999</v>
      </c>
    </row>
    <row r="26" spans="1:6" ht="15.75" x14ac:dyDescent="0.25">
      <c r="A26" s="10"/>
      <c r="B26" s="10"/>
      <c r="C26" s="10"/>
      <c r="D26" s="163"/>
      <c r="E26" s="163"/>
      <c r="F26" s="163"/>
    </row>
    <row r="27" spans="1:6" ht="15.75" x14ac:dyDescent="0.25">
      <c r="A27" s="10" t="s">
        <v>500</v>
      </c>
      <c r="B27" s="10"/>
      <c r="C27" s="10" t="s">
        <v>556</v>
      </c>
      <c r="D27" s="161" t="s">
        <v>34</v>
      </c>
      <c r="E27" s="163"/>
      <c r="F27" s="163">
        <v>10.6</v>
      </c>
    </row>
    <row r="28" spans="1:6" ht="15.75" x14ac:dyDescent="0.25">
      <c r="A28" s="10"/>
      <c r="B28" s="10"/>
      <c r="C28" s="10"/>
      <c r="D28" s="163"/>
      <c r="E28" s="163"/>
      <c r="F28" s="163"/>
    </row>
    <row r="29" spans="1:6" ht="15.75" x14ac:dyDescent="0.25">
      <c r="A29" s="10" t="s">
        <v>37</v>
      </c>
      <c r="B29" s="10"/>
      <c r="C29" s="348" t="s">
        <v>470</v>
      </c>
      <c r="D29" s="163">
        <v>12.7</v>
      </c>
      <c r="E29" s="163"/>
      <c r="F29" s="163">
        <v>17.395420999999999</v>
      </c>
    </row>
    <row r="30" spans="1:6" ht="15.75" x14ac:dyDescent="0.25">
      <c r="A30" s="10"/>
      <c r="B30" s="10"/>
      <c r="C30" s="10"/>
      <c r="D30" s="163"/>
      <c r="E30" s="163"/>
      <c r="F30" s="163"/>
    </row>
    <row r="31" spans="1:6" ht="15.75" x14ac:dyDescent="0.25">
      <c r="A31" s="10" t="s">
        <v>37</v>
      </c>
      <c r="B31" s="10"/>
      <c r="C31" s="10" t="s">
        <v>38</v>
      </c>
      <c r="D31" s="164">
        <v>86.406363159999998</v>
      </c>
      <c r="E31" s="164"/>
      <c r="F31" s="164">
        <v>95.101089999999999</v>
      </c>
    </row>
    <row r="32" spans="1:6" ht="15.75" x14ac:dyDescent="0.25">
      <c r="A32" s="10"/>
      <c r="B32" s="10"/>
      <c r="C32" s="10"/>
      <c r="D32" s="139"/>
      <c r="E32" s="139"/>
      <c r="F32" s="139"/>
    </row>
    <row r="33" spans="1:6" ht="15.75" x14ac:dyDescent="0.25">
      <c r="A33" s="10"/>
      <c r="B33" s="10"/>
      <c r="C33" s="10"/>
      <c r="D33" s="10"/>
      <c r="E33" s="10"/>
      <c r="F33" s="10"/>
    </row>
    <row r="34" spans="1:6" ht="16.5" thickBot="1" x14ac:dyDescent="0.3">
      <c r="A34" s="478" t="s">
        <v>232</v>
      </c>
      <c r="B34" s="478"/>
      <c r="C34" s="478"/>
      <c r="D34" s="36">
        <v>862.95600833000003</v>
      </c>
      <c r="E34" s="36"/>
      <c r="F34" s="36">
        <v>930.55385412999999</v>
      </c>
    </row>
    <row r="35" spans="1:6" ht="16.5" thickTop="1" x14ac:dyDescent="0.25">
      <c r="A35" s="13"/>
      <c r="B35" s="10"/>
      <c r="C35" s="10"/>
      <c r="D35" s="160"/>
      <c r="E35" s="160"/>
      <c r="F35" s="160"/>
    </row>
    <row r="36" spans="1:6" ht="15.75" x14ac:dyDescent="0.25">
      <c r="A36" s="13"/>
      <c r="B36" s="10"/>
      <c r="C36" s="10"/>
      <c r="D36" s="160"/>
      <c r="E36" s="160"/>
      <c r="F36" s="160"/>
    </row>
    <row r="37" spans="1:6" x14ac:dyDescent="0.2">
      <c r="D37" s="312"/>
    </row>
    <row r="38" spans="1:6" ht="18.75" x14ac:dyDescent="0.25">
      <c r="A38" s="185"/>
      <c r="B38" s="10"/>
      <c r="C38" s="10"/>
      <c r="D38" s="10"/>
      <c r="E38" s="10"/>
      <c r="F38" s="10"/>
    </row>
    <row r="39" spans="1:6" ht="15.75" x14ac:dyDescent="0.25">
      <c r="A39" s="186"/>
      <c r="B39" s="10"/>
      <c r="C39" s="10"/>
      <c r="D39" s="10"/>
      <c r="E39" s="10"/>
      <c r="F39" s="10"/>
    </row>
    <row r="40" spans="1:6" ht="15.75" x14ac:dyDescent="0.25">
      <c r="A40" s="186"/>
      <c r="B40" s="10"/>
      <c r="C40" s="10"/>
      <c r="D40" s="10"/>
      <c r="E40" s="10"/>
      <c r="F40" s="10"/>
    </row>
    <row r="41" spans="1:6" ht="15.75" x14ac:dyDescent="0.25">
      <c r="A41" s="186"/>
    </row>
  </sheetData>
  <mergeCells count="1">
    <mergeCell ref="A34:C34"/>
  </mergeCells>
  <phoneticPr fontId="0" type="noConversion"/>
  <pageMargins left="0.5" right="0.5" top="1" bottom="0.5" header="0.25" footer="0.25"/>
  <pageSetup scale="85" orientation="portrait" r:id="rId1"/>
  <headerFooter scaleWithDoc="0">
    <oddHeader>&amp;R&amp;"Times New Roman,Bold Italic"Pennsylvania Department of Revenue</oddHeader>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40"/>
  <sheetViews>
    <sheetView zoomScaleNormal="100" workbookViewId="0">
      <selection sqref="A1:G1"/>
    </sheetView>
  </sheetViews>
  <sheetFormatPr defaultColWidth="9.33203125" defaultRowHeight="12.75" x14ac:dyDescent="0.2"/>
  <cols>
    <col min="1" max="1" width="23.33203125" style="4" bestFit="1" customWidth="1"/>
    <col min="2" max="2" width="6" style="4" customWidth="1"/>
    <col min="3" max="3" width="12.1640625" style="4" bestFit="1" customWidth="1"/>
    <col min="4" max="7" width="12.5" style="4" bestFit="1" customWidth="1"/>
    <col min="8" max="16384" width="9.33203125" style="4"/>
  </cols>
  <sheetData>
    <row r="1" spans="1:8" ht="19.5" x14ac:dyDescent="0.3">
      <c r="A1" s="474" t="s">
        <v>239</v>
      </c>
      <c r="B1" s="474"/>
      <c r="C1" s="474"/>
      <c r="D1" s="474"/>
      <c r="E1" s="474"/>
      <c r="F1" s="474"/>
      <c r="G1" s="474"/>
    </row>
    <row r="2" spans="1:8" ht="15.75" x14ac:dyDescent="0.25">
      <c r="A2" s="475" t="s">
        <v>166</v>
      </c>
      <c r="B2" s="475"/>
      <c r="C2" s="475"/>
      <c r="D2" s="475"/>
      <c r="E2" s="475"/>
      <c r="F2" s="475"/>
      <c r="G2" s="475"/>
    </row>
    <row r="3" spans="1:8" x14ac:dyDescent="0.2">
      <c r="A3" s="480" t="s">
        <v>0</v>
      </c>
      <c r="B3" s="480"/>
      <c r="C3" s="480"/>
      <c r="D3" s="480"/>
      <c r="E3" s="480"/>
      <c r="F3" s="480"/>
      <c r="G3" s="480"/>
    </row>
    <row r="4" spans="1:8" ht="15.75" x14ac:dyDescent="0.25">
      <c r="A4" s="13"/>
      <c r="B4" s="8"/>
      <c r="C4" s="8"/>
      <c r="D4" s="8"/>
      <c r="E4" s="8"/>
      <c r="F4" s="9"/>
    </row>
    <row r="5" spans="1:8" x14ac:dyDescent="0.2">
      <c r="A5" s="9"/>
      <c r="B5" s="9"/>
      <c r="C5" s="9"/>
      <c r="D5" s="9"/>
      <c r="E5" s="9"/>
      <c r="F5" s="9"/>
    </row>
    <row r="6" spans="1:8" ht="15.75" x14ac:dyDescent="0.25">
      <c r="A6" s="10"/>
      <c r="B6" s="10"/>
      <c r="C6" s="370" t="s">
        <v>421</v>
      </c>
      <c r="D6" s="370" t="s">
        <v>433</v>
      </c>
      <c r="E6" s="370" t="s">
        <v>454</v>
      </c>
      <c r="F6" s="370" t="s">
        <v>463</v>
      </c>
      <c r="G6" s="370" t="s">
        <v>529</v>
      </c>
    </row>
    <row r="7" spans="1:8" ht="15.75" x14ac:dyDescent="0.25">
      <c r="A7" s="10"/>
      <c r="B7" s="10"/>
    </row>
    <row r="8" spans="1:8" ht="15.75" x14ac:dyDescent="0.25">
      <c r="A8" s="372" t="s">
        <v>184</v>
      </c>
      <c r="B8" s="13"/>
      <c r="C8" s="93">
        <v>1200328</v>
      </c>
      <c r="D8" s="93">
        <v>1316775</v>
      </c>
      <c r="E8" s="93">
        <v>1271530</v>
      </c>
      <c r="F8" s="93">
        <v>1340001.6393500001</v>
      </c>
      <c r="G8" s="93">
        <v>1343110.6048099999</v>
      </c>
      <c r="H8" s="2"/>
    </row>
    <row r="9" spans="1:8" ht="15.75" x14ac:dyDescent="0.25">
      <c r="A9" s="10"/>
      <c r="B9" s="10"/>
    </row>
    <row r="10" spans="1:8" ht="15.75" x14ac:dyDescent="0.25">
      <c r="A10" s="10" t="s">
        <v>185</v>
      </c>
      <c r="B10" s="10"/>
      <c r="C10" s="12">
        <v>400035</v>
      </c>
      <c r="D10" s="12">
        <v>503471</v>
      </c>
      <c r="E10" s="12">
        <v>539703</v>
      </c>
      <c r="F10" s="12">
        <v>534789.78116000001</v>
      </c>
      <c r="G10" s="12">
        <v>518485.42401000002</v>
      </c>
    </row>
    <row r="11" spans="1:8" ht="15.75" x14ac:dyDescent="0.25">
      <c r="A11" s="10" t="s">
        <v>186</v>
      </c>
      <c r="B11" s="10"/>
      <c r="C11" s="12">
        <v>143343</v>
      </c>
      <c r="D11" s="12">
        <v>162360</v>
      </c>
      <c r="E11" s="12">
        <v>127593</v>
      </c>
      <c r="F11" s="12">
        <v>157259.97271</v>
      </c>
      <c r="G11" s="12">
        <v>184182.98707</v>
      </c>
    </row>
    <row r="12" spans="1:8" ht="15.75" x14ac:dyDescent="0.25">
      <c r="A12" s="10" t="s">
        <v>187</v>
      </c>
      <c r="B12" s="10"/>
      <c r="C12" s="12">
        <v>9149</v>
      </c>
      <c r="D12" s="12">
        <v>5754</v>
      </c>
      <c r="E12" s="12">
        <v>5568</v>
      </c>
      <c r="F12" s="12">
        <v>8548.2839800000002</v>
      </c>
      <c r="G12" s="12">
        <v>9283.8162400000001</v>
      </c>
    </row>
    <row r="13" spans="1:8" ht="15.75" x14ac:dyDescent="0.25">
      <c r="A13" s="10" t="s">
        <v>188</v>
      </c>
      <c r="B13" s="10"/>
      <c r="C13" s="12">
        <v>619004</v>
      </c>
      <c r="D13" s="12">
        <v>613021</v>
      </c>
      <c r="E13" s="12">
        <v>568586</v>
      </c>
      <c r="F13" s="12">
        <v>592520.44212000002</v>
      </c>
      <c r="G13" s="12">
        <v>590415.53746999998</v>
      </c>
    </row>
    <row r="14" spans="1:8" ht="15.75" x14ac:dyDescent="0.25">
      <c r="A14" s="10" t="s">
        <v>189</v>
      </c>
      <c r="B14" s="10"/>
      <c r="C14" s="12">
        <v>28797</v>
      </c>
      <c r="D14" s="12">
        <v>32169</v>
      </c>
      <c r="E14" s="12">
        <v>30080</v>
      </c>
      <c r="F14" s="12">
        <v>46883.159380000005</v>
      </c>
      <c r="G14" s="12">
        <v>40742.840020000003</v>
      </c>
    </row>
    <row r="15" spans="1:8" x14ac:dyDescent="0.2">
      <c r="A15" s="9"/>
      <c r="B15" s="9"/>
      <c r="C15" s="9"/>
      <c r="D15" s="9"/>
      <c r="E15" s="9"/>
      <c r="F15" s="9"/>
    </row>
    <row r="16" spans="1:8" ht="13.15" customHeight="1" x14ac:dyDescent="0.2">
      <c r="A16" s="479" t="s">
        <v>394</v>
      </c>
      <c r="B16" s="479"/>
      <c r="C16" s="479"/>
      <c r="D16" s="479"/>
      <c r="E16" s="479"/>
      <c r="F16" s="479"/>
      <c r="G16" s="479"/>
    </row>
    <row r="17" spans="1:7" x14ac:dyDescent="0.2">
      <c r="A17" s="479"/>
      <c r="B17" s="479"/>
      <c r="C17" s="479"/>
      <c r="D17" s="479"/>
      <c r="E17" s="479"/>
      <c r="F17" s="479"/>
      <c r="G17" s="479"/>
    </row>
    <row r="18" spans="1:7" x14ac:dyDescent="0.2">
      <c r="A18" s="9"/>
      <c r="B18" s="9"/>
      <c r="C18" s="9"/>
      <c r="D18" s="9"/>
      <c r="E18" s="9"/>
      <c r="F18" s="9"/>
    </row>
    <row r="19" spans="1:7" x14ac:dyDescent="0.2">
      <c r="A19" s="9"/>
      <c r="B19" s="9"/>
      <c r="C19" s="9"/>
      <c r="D19" s="9"/>
      <c r="E19" s="9"/>
      <c r="F19" s="9"/>
    </row>
    <row r="20" spans="1:7" x14ac:dyDescent="0.2">
      <c r="A20" s="9"/>
      <c r="B20" s="9"/>
      <c r="C20" s="9"/>
      <c r="D20" s="9"/>
      <c r="E20" s="9"/>
      <c r="F20" s="9"/>
    </row>
    <row r="21" spans="1:7" ht="18.75" x14ac:dyDescent="0.3">
      <c r="A21" s="7" t="s">
        <v>190</v>
      </c>
      <c r="B21" s="8"/>
      <c r="C21" s="8"/>
      <c r="D21" s="8"/>
      <c r="E21" s="8"/>
      <c r="F21" s="8"/>
    </row>
    <row r="22" spans="1:7" ht="15.75" x14ac:dyDescent="0.25">
      <c r="A22" s="6" t="s">
        <v>206</v>
      </c>
      <c r="B22" s="8"/>
      <c r="C22" s="8"/>
      <c r="D22" s="8"/>
      <c r="E22" s="8"/>
      <c r="F22" s="8"/>
    </row>
    <row r="23" spans="1:7" x14ac:dyDescent="0.2">
      <c r="A23" s="34" t="s">
        <v>26</v>
      </c>
      <c r="B23" s="8"/>
      <c r="C23" s="8"/>
      <c r="D23" s="8"/>
      <c r="E23" s="8"/>
      <c r="F23" s="8"/>
    </row>
    <row r="24" spans="1:7" x14ac:dyDescent="0.2">
      <c r="A24" s="34"/>
      <c r="B24" s="8"/>
      <c r="C24" s="8"/>
      <c r="D24" s="8"/>
      <c r="E24" s="8"/>
      <c r="F24" s="8"/>
    </row>
    <row r="25" spans="1:7" x14ac:dyDescent="0.2">
      <c r="A25" s="9"/>
      <c r="B25" s="9"/>
      <c r="C25" s="9"/>
      <c r="D25" s="9"/>
      <c r="E25" s="9"/>
      <c r="F25" s="9"/>
    </row>
    <row r="26" spans="1:7" ht="15.75" x14ac:dyDescent="0.25">
      <c r="A26" s="10"/>
      <c r="B26" s="10"/>
      <c r="C26" s="370" t="s">
        <v>454</v>
      </c>
      <c r="D26" s="370" t="s">
        <v>463</v>
      </c>
      <c r="E26" s="370" t="s">
        <v>529</v>
      </c>
    </row>
    <row r="27" spans="1:7" ht="15.75" x14ac:dyDescent="0.25">
      <c r="A27" s="10"/>
      <c r="B27" s="10"/>
      <c r="C27" s="213"/>
    </row>
    <row r="28" spans="1:7" ht="15.75" x14ac:dyDescent="0.25">
      <c r="A28" s="13" t="s">
        <v>184</v>
      </c>
      <c r="B28" s="13"/>
      <c r="C28" s="371">
        <v>621.52093566899998</v>
      </c>
      <c r="D28" s="371">
        <v>694.84685566666997</v>
      </c>
      <c r="E28" s="371">
        <v>738.95455140000013</v>
      </c>
    </row>
    <row r="29" spans="1:7" ht="15.75" x14ac:dyDescent="0.25">
      <c r="A29" s="10"/>
      <c r="B29" s="10"/>
      <c r="C29" s="213"/>
      <c r="G29" s="18"/>
    </row>
    <row r="30" spans="1:7" ht="15.75" x14ac:dyDescent="0.25">
      <c r="A30" s="10" t="s">
        <v>185</v>
      </c>
      <c r="B30" s="10"/>
      <c r="C30" s="233">
        <v>135.29753409</v>
      </c>
      <c r="D30" s="233">
        <v>196.57697012</v>
      </c>
      <c r="E30" s="233">
        <v>193.68802823999999</v>
      </c>
    </row>
    <row r="31" spans="1:7" ht="15.75" x14ac:dyDescent="0.25">
      <c r="A31" s="10" t="s">
        <v>186</v>
      </c>
      <c r="B31" s="10"/>
      <c r="C31" s="233">
        <v>163.34300569000001</v>
      </c>
      <c r="D31" s="233">
        <v>154.16487885999999</v>
      </c>
      <c r="E31" s="233">
        <v>191.11158269999999</v>
      </c>
    </row>
    <row r="32" spans="1:7" ht="15.75" x14ac:dyDescent="0.25">
      <c r="A32" s="10" t="s">
        <v>187</v>
      </c>
      <c r="B32" s="10"/>
      <c r="C32" s="233">
        <v>16.523125590000003</v>
      </c>
      <c r="D32" s="233">
        <v>17.133267830000001</v>
      </c>
      <c r="E32" s="233">
        <v>15.644667189999998</v>
      </c>
    </row>
    <row r="33" spans="1:7" ht="15.75" x14ac:dyDescent="0.25">
      <c r="A33" s="10" t="s">
        <v>188</v>
      </c>
      <c r="B33" s="10"/>
      <c r="C33" s="233">
        <v>179.38368706899996</v>
      </c>
      <c r="D33" s="233">
        <v>189.51889593666999</v>
      </c>
      <c r="E33" s="233">
        <v>194.2185576</v>
      </c>
    </row>
    <row r="34" spans="1:7" ht="18.75" x14ac:dyDescent="0.25">
      <c r="A34" s="10" t="s">
        <v>434</v>
      </c>
      <c r="B34" s="10"/>
      <c r="C34" s="233">
        <v>126.97358323</v>
      </c>
      <c r="D34" s="233">
        <v>137.45284291999999</v>
      </c>
      <c r="E34" s="233">
        <v>144.29171567000014</v>
      </c>
    </row>
    <row r="35" spans="1:7" ht="12.75" customHeight="1" x14ac:dyDescent="0.25">
      <c r="A35" s="10"/>
      <c r="B35" s="10"/>
      <c r="C35" s="11"/>
      <c r="D35" s="11"/>
      <c r="E35" s="10"/>
      <c r="F35" s="11"/>
    </row>
    <row r="36" spans="1:7" ht="13.15" customHeight="1" x14ac:dyDescent="0.2">
      <c r="A36" s="479" t="s">
        <v>435</v>
      </c>
      <c r="B36" s="479"/>
      <c r="C36" s="479"/>
      <c r="D36" s="479"/>
      <c r="E36" s="479"/>
      <c r="F36" s="479"/>
      <c r="G36" s="479"/>
    </row>
    <row r="37" spans="1:7" ht="13.15" customHeight="1" x14ac:dyDescent="0.2">
      <c r="A37" s="479"/>
      <c r="B37" s="479"/>
      <c r="C37" s="479"/>
      <c r="D37" s="479"/>
      <c r="E37" s="479"/>
      <c r="F37" s="479"/>
      <c r="G37" s="479"/>
    </row>
    <row r="38" spans="1:7" x14ac:dyDescent="0.2">
      <c r="B38" s="9"/>
      <c r="C38" s="9"/>
      <c r="D38" s="9"/>
      <c r="E38" s="9"/>
      <c r="F38" s="9"/>
    </row>
    <row r="40" spans="1:7" x14ac:dyDescent="0.2">
      <c r="C40" s="19"/>
      <c r="D40" s="20"/>
      <c r="E40" s="19"/>
    </row>
  </sheetData>
  <mergeCells count="5">
    <mergeCell ref="A1:G1"/>
    <mergeCell ref="A2:G2"/>
    <mergeCell ref="A16:G17"/>
    <mergeCell ref="A36:G37"/>
    <mergeCell ref="A3:G3"/>
  </mergeCells>
  <phoneticPr fontId="0" type="noConversion"/>
  <pageMargins left="0.5" right="0.5" top="1" bottom="0.5" header="0.25" footer="0.25"/>
  <pageSetup scale="95" orientation="portrait" r:id="rId1"/>
  <headerFooter scaleWithDoc="0">
    <oddHeader>&amp;R&amp;"Times New Roman,Bold Italic"Pennsylvania Department of Revenue</oddHeader>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52"/>
  <sheetViews>
    <sheetView zoomScale="85" zoomScaleNormal="85" workbookViewId="0">
      <selection sqref="A1:J1"/>
    </sheetView>
  </sheetViews>
  <sheetFormatPr defaultColWidth="9.33203125" defaultRowHeight="12.75" x14ac:dyDescent="0.2"/>
  <cols>
    <col min="1" max="1" width="19.6640625" style="4" bestFit="1" customWidth="1"/>
    <col min="2" max="2" width="15.1640625" style="4" bestFit="1" customWidth="1"/>
    <col min="3" max="3" width="11.5" style="4" bestFit="1" customWidth="1"/>
    <col min="4" max="4" width="14.33203125" style="4" customWidth="1"/>
    <col min="5" max="5" width="8.83203125" style="4" customWidth="1"/>
    <col min="6" max="6" width="14" style="4" customWidth="1"/>
    <col min="7" max="7" width="11.6640625" style="4" bestFit="1" customWidth="1"/>
    <col min="8" max="8" width="1.5" style="4" customWidth="1"/>
    <col min="9" max="9" width="14.33203125" style="4" bestFit="1" customWidth="1"/>
    <col min="10" max="10" width="18.5" style="4" customWidth="1"/>
    <col min="11" max="16384" width="9.33203125" style="4"/>
  </cols>
  <sheetData>
    <row r="1" spans="1:12" ht="20.25" x14ac:dyDescent="0.3">
      <c r="A1" s="494" t="s">
        <v>216</v>
      </c>
      <c r="B1" s="494"/>
      <c r="C1" s="494"/>
      <c r="D1" s="494"/>
      <c r="E1" s="494"/>
      <c r="F1" s="494"/>
      <c r="G1" s="494"/>
      <c r="H1" s="494"/>
      <c r="I1" s="494"/>
      <c r="J1" s="494"/>
      <c r="L1" s="199"/>
    </row>
    <row r="2" spans="1:12" ht="15.75" x14ac:dyDescent="0.25">
      <c r="A2" s="475" t="s">
        <v>166</v>
      </c>
      <c r="B2" s="475"/>
      <c r="C2" s="475"/>
      <c r="D2" s="475"/>
      <c r="E2" s="475"/>
      <c r="F2" s="475"/>
      <c r="G2" s="475"/>
      <c r="H2" s="475"/>
      <c r="I2" s="475"/>
      <c r="J2" s="475"/>
    </row>
    <row r="3" spans="1:12" x14ac:dyDescent="0.2">
      <c r="A3" s="495" t="s">
        <v>26</v>
      </c>
      <c r="B3" s="495"/>
      <c r="C3" s="495"/>
      <c r="D3" s="495"/>
      <c r="E3" s="495"/>
      <c r="F3" s="495"/>
      <c r="G3" s="495"/>
      <c r="H3" s="495"/>
      <c r="I3" s="495"/>
      <c r="J3" s="495"/>
    </row>
    <row r="4" spans="1:12" x14ac:dyDescent="0.2">
      <c r="A4" s="218"/>
      <c r="B4" s="218"/>
      <c r="C4" s="218"/>
      <c r="D4" s="218"/>
      <c r="E4" s="218"/>
      <c r="F4" s="218"/>
      <c r="G4" s="218"/>
      <c r="H4" s="218"/>
      <c r="I4" s="218"/>
    </row>
    <row r="6" spans="1:12" ht="18.75" x14ac:dyDescent="0.3">
      <c r="B6" s="491" t="s">
        <v>40</v>
      </c>
      <c r="C6" s="491"/>
      <c r="D6" s="491"/>
      <c r="F6" s="492" t="s">
        <v>29</v>
      </c>
      <c r="G6" s="493"/>
      <c r="H6" s="493"/>
      <c r="I6" s="493"/>
    </row>
    <row r="7" spans="1:12" x14ac:dyDescent="0.2">
      <c r="A7" s="17"/>
    </row>
    <row r="8" spans="1:12" ht="21.75" x14ac:dyDescent="0.3">
      <c r="A8" s="374" t="s">
        <v>39</v>
      </c>
      <c r="B8" s="373" t="s">
        <v>213</v>
      </c>
      <c r="C8" s="373" t="s">
        <v>214</v>
      </c>
      <c r="D8" s="373" t="s">
        <v>501</v>
      </c>
      <c r="E8" s="375"/>
      <c r="F8" s="373" t="s">
        <v>213</v>
      </c>
      <c r="G8" s="373" t="s">
        <v>214</v>
      </c>
      <c r="H8" s="373"/>
      <c r="I8" s="373" t="s">
        <v>554</v>
      </c>
    </row>
    <row r="9" spans="1:12" ht="18.75" x14ac:dyDescent="0.3">
      <c r="A9" s="50" t="s">
        <v>421</v>
      </c>
      <c r="B9" s="148">
        <v>1630.8420000000001</v>
      </c>
      <c r="C9" s="148">
        <v>870.79300000000001</v>
      </c>
      <c r="D9" s="148">
        <v>2501.6350000000002</v>
      </c>
      <c r="F9" s="149">
        <v>203.1</v>
      </c>
      <c r="G9" s="148">
        <v>117.1</v>
      </c>
      <c r="H9" s="150"/>
      <c r="I9" s="148">
        <v>320.2</v>
      </c>
      <c r="L9" s="13"/>
    </row>
    <row r="10" spans="1:12" ht="18.75" x14ac:dyDescent="0.3">
      <c r="A10" s="267" t="s">
        <v>433</v>
      </c>
      <c r="B10" s="148">
        <v>1705.6</v>
      </c>
      <c r="C10" s="148">
        <v>1105.9000000000001</v>
      </c>
      <c r="D10" s="148">
        <v>2811.5</v>
      </c>
      <c r="F10" s="149">
        <v>132</v>
      </c>
      <c r="G10" s="148">
        <v>109.6</v>
      </c>
      <c r="H10" s="150"/>
      <c r="I10" s="148">
        <v>241.6</v>
      </c>
      <c r="L10" s="13"/>
    </row>
    <row r="11" spans="1:12" ht="18.75" x14ac:dyDescent="0.3">
      <c r="A11" s="290" t="s">
        <v>454</v>
      </c>
      <c r="B11" s="148">
        <v>1673.5</v>
      </c>
      <c r="C11" s="148">
        <v>1168.8</v>
      </c>
      <c r="D11" s="148">
        <v>2842.4</v>
      </c>
      <c r="F11" s="149">
        <v>55.9</v>
      </c>
      <c r="G11" s="148">
        <v>94.7</v>
      </c>
      <c r="H11" s="303"/>
      <c r="I11" s="148">
        <v>150.6</v>
      </c>
      <c r="L11" s="13"/>
    </row>
    <row r="12" spans="1:12" ht="18.75" x14ac:dyDescent="0.3">
      <c r="A12" s="310" t="s">
        <v>463</v>
      </c>
      <c r="B12" s="148">
        <v>1644.9</v>
      </c>
      <c r="C12" s="148">
        <v>1106.5</v>
      </c>
      <c r="D12" s="148">
        <v>2751.5</v>
      </c>
      <c r="E12" s="213"/>
      <c r="F12" s="317">
        <v>6.4</v>
      </c>
      <c r="G12" s="319">
        <v>26.7</v>
      </c>
      <c r="H12" s="318"/>
      <c r="I12" s="319">
        <v>33.1</v>
      </c>
      <c r="L12" s="13"/>
    </row>
    <row r="13" spans="1:12" ht="18.75" x14ac:dyDescent="0.3">
      <c r="A13" s="465" t="s">
        <v>529</v>
      </c>
      <c r="B13" s="466">
        <v>1810.2917169199998</v>
      </c>
      <c r="C13" s="466">
        <v>1068.7320867999999</v>
      </c>
      <c r="D13" s="466">
        <v>2879.0238037200002</v>
      </c>
      <c r="E13" s="213"/>
      <c r="F13" s="317">
        <v>0</v>
      </c>
      <c r="G13" s="319">
        <v>26.2</v>
      </c>
      <c r="H13" s="213"/>
      <c r="I13" s="319">
        <v>26.2</v>
      </c>
      <c r="L13" s="13"/>
    </row>
    <row r="15" spans="1:12" ht="18" x14ac:dyDescent="0.25">
      <c r="A15" s="489" t="s">
        <v>225</v>
      </c>
      <c r="B15" s="489"/>
      <c r="C15" s="489"/>
      <c r="D15" s="489"/>
      <c r="E15" s="489"/>
      <c r="F15" s="489"/>
      <c r="G15" s="489"/>
      <c r="H15" s="489"/>
      <c r="I15" s="489"/>
    </row>
    <row r="16" spans="1:12" ht="30" customHeight="1" x14ac:dyDescent="0.25">
      <c r="A16" s="497" t="s">
        <v>475</v>
      </c>
      <c r="B16" s="497"/>
      <c r="C16" s="497"/>
      <c r="D16" s="497"/>
      <c r="E16" s="497"/>
      <c r="F16" s="497"/>
      <c r="G16" s="497"/>
      <c r="H16" s="497"/>
      <c r="I16" s="497"/>
      <c r="J16" s="497"/>
    </row>
    <row r="17" spans="1:10" ht="13.5" customHeight="1" x14ac:dyDescent="0.25">
      <c r="A17" s="497" t="s">
        <v>553</v>
      </c>
      <c r="B17" s="497"/>
      <c r="C17" s="497"/>
      <c r="D17" s="497"/>
      <c r="E17" s="497"/>
      <c r="F17" s="497"/>
      <c r="G17" s="497"/>
      <c r="H17" s="497"/>
      <c r="I17" s="497"/>
      <c r="J17" s="497"/>
    </row>
    <row r="19" spans="1:10" ht="20.25" x14ac:dyDescent="0.2">
      <c r="A19" s="496" t="s">
        <v>41</v>
      </c>
      <c r="B19" s="496"/>
      <c r="C19" s="496"/>
      <c r="D19" s="496"/>
      <c r="E19" s="496"/>
      <c r="F19" s="496"/>
      <c r="G19" s="496"/>
      <c r="H19" s="496"/>
      <c r="I19" s="496"/>
      <c r="J19" s="496"/>
    </row>
    <row r="20" spans="1:10" ht="15.75" x14ac:dyDescent="0.2">
      <c r="A20" s="40"/>
      <c r="B20" s="40"/>
      <c r="C20" s="40"/>
      <c r="D20" s="40"/>
      <c r="E20" s="40"/>
      <c r="F20" s="40"/>
      <c r="G20" s="40"/>
      <c r="H20" s="41"/>
      <c r="I20" s="41"/>
    </row>
    <row r="21" spans="1:10" ht="18.75" x14ac:dyDescent="0.2">
      <c r="A21" s="490" t="s">
        <v>40</v>
      </c>
      <c r="B21" s="490"/>
      <c r="C21" s="42"/>
      <c r="D21" s="490" t="s">
        <v>29</v>
      </c>
      <c r="E21" s="490"/>
      <c r="F21" s="490"/>
      <c r="G21" s="490"/>
      <c r="H21" s="490"/>
      <c r="I21" s="490"/>
      <c r="J21" s="490"/>
    </row>
    <row r="22" spans="1:10" ht="15.75" x14ac:dyDescent="0.2">
      <c r="A22" s="42"/>
      <c r="B22" s="42"/>
      <c r="C22" s="42"/>
      <c r="D22" s="41"/>
      <c r="E22" s="41"/>
      <c r="F22" s="43"/>
      <c r="G22" s="43"/>
      <c r="H22" s="43"/>
      <c r="I22" s="41"/>
    </row>
    <row r="23" spans="1:10" ht="18.75" x14ac:dyDescent="0.3">
      <c r="A23" s="45"/>
      <c r="B23" s="45"/>
      <c r="C23" s="45"/>
      <c r="D23" s="44"/>
      <c r="E23" s="44"/>
      <c r="F23" s="486" t="s">
        <v>432</v>
      </c>
      <c r="G23" s="486"/>
      <c r="H23" s="46"/>
      <c r="I23" s="487"/>
      <c r="J23" s="487"/>
    </row>
    <row r="24" spans="1:10" ht="18.75" x14ac:dyDescent="0.2">
      <c r="A24" s="47"/>
      <c r="B24" s="47"/>
      <c r="C24" s="47"/>
      <c r="D24" s="47"/>
      <c r="E24" s="44"/>
      <c r="F24" s="376" t="s">
        <v>1</v>
      </c>
      <c r="G24" s="376" t="s">
        <v>215</v>
      </c>
      <c r="H24" s="377"/>
      <c r="I24" s="488" t="s">
        <v>502</v>
      </c>
      <c r="J24" s="488"/>
    </row>
    <row r="25" spans="1:10" ht="18.75" x14ac:dyDescent="0.2">
      <c r="A25" s="48" t="s">
        <v>43</v>
      </c>
      <c r="B25" s="58" t="s">
        <v>218</v>
      </c>
      <c r="C25" s="44"/>
      <c r="D25" s="483" t="s">
        <v>43</v>
      </c>
      <c r="E25" s="483"/>
      <c r="F25" s="264">
        <v>9.5</v>
      </c>
      <c r="G25" s="264">
        <v>9</v>
      </c>
      <c r="H25" s="60"/>
      <c r="I25" s="484" t="s">
        <v>209</v>
      </c>
      <c r="J25" s="484"/>
    </row>
    <row r="26" spans="1:10" ht="22.5" customHeight="1" x14ac:dyDescent="0.2">
      <c r="A26" s="48" t="s">
        <v>42</v>
      </c>
      <c r="B26" s="52">
        <v>0.1225</v>
      </c>
      <c r="C26" s="44"/>
      <c r="D26" s="483" t="s">
        <v>384</v>
      </c>
      <c r="E26" s="483"/>
      <c r="F26" s="264">
        <v>13</v>
      </c>
      <c r="G26" s="264">
        <v>12.25</v>
      </c>
      <c r="H26" s="60"/>
      <c r="I26" s="484" t="s">
        <v>209</v>
      </c>
      <c r="J26" s="484"/>
    </row>
    <row r="27" spans="1:10" ht="22.5" customHeight="1" x14ac:dyDescent="0.2">
      <c r="A27" s="49">
        <v>1994</v>
      </c>
      <c r="B27" s="52">
        <v>0.11990000000000001</v>
      </c>
      <c r="C27" s="44"/>
      <c r="D27" s="483" t="s">
        <v>44</v>
      </c>
      <c r="E27" s="483"/>
      <c r="F27" s="264">
        <v>12.75</v>
      </c>
      <c r="G27" s="264">
        <v>12.25</v>
      </c>
      <c r="H27" s="60"/>
      <c r="I27" s="484" t="s">
        <v>209</v>
      </c>
      <c r="J27" s="484"/>
    </row>
    <row r="28" spans="1:10" ht="22.5" customHeight="1" x14ac:dyDescent="0.2">
      <c r="A28" s="49" t="s">
        <v>212</v>
      </c>
      <c r="B28" s="53" t="s">
        <v>217</v>
      </c>
      <c r="C28" s="44"/>
      <c r="D28" s="146" t="s">
        <v>385</v>
      </c>
      <c r="E28" s="146"/>
      <c r="F28" s="264">
        <v>11.99</v>
      </c>
      <c r="G28" s="264">
        <v>11.49</v>
      </c>
      <c r="H28" s="60"/>
      <c r="I28" s="484" t="s">
        <v>209</v>
      </c>
      <c r="J28" s="484"/>
    </row>
    <row r="29" spans="1:10" ht="22.5" customHeight="1" x14ac:dyDescent="0.2">
      <c r="A29" s="47"/>
      <c r="B29" s="47"/>
      <c r="C29" s="47"/>
      <c r="D29" s="146" t="s">
        <v>386</v>
      </c>
      <c r="E29" s="146"/>
      <c r="F29" s="265">
        <v>10.99</v>
      </c>
      <c r="G29" s="265">
        <v>10.74</v>
      </c>
      <c r="H29" s="60"/>
      <c r="I29" s="484" t="s">
        <v>208</v>
      </c>
      <c r="J29" s="484"/>
    </row>
    <row r="30" spans="1:10" ht="22.5" customHeight="1" x14ac:dyDescent="0.2">
      <c r="A30" s="47"/>
      <c r="B30" s="47"/>
      <c r="C30" s="47"/>
      <c r="D30" s="146" t="s">
        <v>387</v>
      </c>
      <c r="E30" s="146"/>
      <c r="F30" s="265">
        <v>8.99</v>
      </c>
      <c r="G30" s="265">
        <v>8.74</v>
      </c>
      <c r="H30" s="59"/>
      <c r="I30" s="484" t="s">
        <v>208</v>
      </c>
      <c r="J30" s="484"/>
    </row>
    <row r="31" spans="1:10" ht="22.5" customHeight="1" x14ac:dyDescent="0.2">
      <c r="A31" s="44"/>
      <c r="B31" s="44"/>
      <c r="C31" s="44"/>
      <c r="D31" s="146" t="s">
        <v>388</v>
      </c>
      <c r="E31" s="146"/>
      <c r="F31" s="265">
        <v>7.49</v>
      </c>
      <c r="G31" s="265">
        <v>7.24</v>
      </c>
      <c r="H31" s="59"/>
      <c r="I31" s="484" t="s">
        <v>208</v>
      </c>
      <c r="J31" s="484"/>
    </row>
    <row r="32" spans="1:10" ht="22.5" customHeight="1" x14ac:dyDescent="0.2">
      <c r="A32" s="44"/>
      <c r="B32" s="44"/>
      <c r="C32" s="44"/>
      <c r="D32" s="483" t="s">
        <v>406</v>
      </c>
      <c r="E32" s="483"/>
      <c r="F32" s="265">
        <v>7.24</v>
      </c>
      <c r="G32" s="265">
        <v>7.24</v>
      </c>
      <c r="H32" s="44"/>
      <c r="I32" s="484" t="s">
        <v>229</v>
      </c>
      <c r="J32" s="484"/>
    </row>
    <row r="33" spans="1:10" ht="22.5" customHeight="1" x14ac:dyDescent="0.2">
      <c r="A33" s="44"/>
      <c r="B33" s="44"/>
      <c r="C33" s="44"/>
      <c r="D33" s="146" t="s">
        <v>389</v>
      </c>
      <c r="E33" s="146"/>
      <c r="F33" s="265">
        <v>6.99</v>
      </c>
      <c r="G33" s="265">
        <v>6.99</v>
      </c>
      <c r="H33" s="44"/>
      <c r="I33" s="484" t="s">
        <v>229</v>
      </c>
      <c r="J33" s="484"/>
    </row>
    <row r="34" spans="1:10" ht="22.5" customHeight="1" x14ac:dyDescent="0.2">
      <c r="A34" s="44"/>
      <c r="B34" s="44"/>
      <c r="C34" s="44"/>
      <c r="D34" s="146" t="s">
        <v>390</v>
      </c>
      <c r="E34" s="146"/>
      <c r="F34" s="265">
        <v>5.99</v>
      </c>
      <c r="G34" s="265">
        <v>5.99</v>
      </c>
      <c r="H34" s="44"/>
      <c r="I34" s="484" t="s">
        <v>229</v>
      </c>
      <c r="J34" s="484"/>
    </row>
    <row r="35" spans="1:10" ht="22.5" customHeight="1" x14ac:dyDescent="0.2">
      <c r="A35" s="44"/>
      <c r="B35" s="44"/>
      <c r="C35" s="44"/>
      <c r="D35" s="146" t="s">
        <v>391</v>
      </c>
      <c r="E35" s="89"/>
      <c r="F35" s="266">
        <v>4.8899999999999997</v>
      </c>
      <c r="G35" s="266">
        <v>4.8899999999999997</v>
      </c>
      <c r="I35" s="484" t="s">
        <v>229</v>
      </c>
      <c r="J35" s="484"/>
    </row>
    <row r="36" spans="1:10" ht="22.5" customHeight="1" x14ac:dyDescent="0.2">
      <c r="A36" s="44"/>
      <c r="B36" s="44"/>
      <c r="C36" s="44"/>
      <c r="D36" s="146" t="s">
        <v>392</v>
      </c>
      <c r="E36" s="89"/>
      <c r="F36" s="266">
        <v>3.89</v>
      </c>
      <c r="G36" s="266">
        <v>3.89</v>
      </c>
      <c r="I36" s="484" t="s">
        <v>229</v>
      </c>
      <c r="J36" s="484"/>
    </row>
    <row r="37" spans="1:10" ht="22.5" customHeight="1" x14ac:dyDescent="0.2">
      <c r="A37" s="44"/>
      <c r="B37" s="44"/>
      <c r="C37" s="44"/>
      <c r="D37" s="483" t="s">
        <v>407</v>
      </c>
      <c r="E37" s="483"/>
      <c r="F37" s="266">
        <v>2.89</v>
      </c>
      <c r="G37" s="266">
        <v>2.89</v>
      </c>
      <c r="I37" s="484" t="s">
        <v>366</v>
      </c>
      <c r="J37" s="484"/>
    </row>
    <row r="38" spans="1:10" ht="22.5" customHeight="1" x14ac:dyDescent="0.2">
      <c r="A38" s="217"/>
      <c r="B38" s="217"/>
      <c r="C38" s="217"/>
      <c r="D38" s="49">
        <v>2012</v>
      </c>
      <c r="E38" s="216"/>
      <c r="F38" s="266">
        <v>1.89</v>
      </c>
      <c r="G38" s="266">
        <v>1.89</v>
      </c>
      <c r="I38" s="484" t="s">
        <v>366</v>
      </c>
      <c r="J38" s="484"/>
    </row>
    <row r="39" spans="1:10" ht="22.5" customHeight="1" x14ac:dyDescent="0.2">
      <c r="A39" s="256"/>
      <c r="B39" s="256"/>
      <c r="C39" s="256"/>
      <c r="D39" s="49">
        <v>2013</v>
      </c>
      <c r="E39" s="255"/>
      <c r="F39" s="266">
        <v>0.89</v>
      </c>
      <c r="G39" s="266">
        <v>0.89</v>
      </c>
      <c r="I39" s="484" t="s">
        <v>366</v>
      </c>
      <c r="J39" s="484"/>
    </row>
    <row r="40" spans="1:10" ht="22.5" customHeight="1" x14ac:dyDescent="0.2">
      <c r="A40" s="256"/>
      <c r="B40" s="256"/>
      <c r="C40" s="256"/>
      <c r="D40" s="49">
        <v>2014</v>
      </c>
      <c r="E40" s="255"/>
      <c r="F40" s="266">
        <v>0.67</v>
      </c>
      <c r="G40" s="266">
        <v>0.67</v>
      </c>
      <c r="I40" s="484" t="s">
        <v>366</v>
      </c>
      <c r="J40" s="484"/>
    </row>
    <row r="41" spans="1:10" ht="22.5" customHeight="1" x14ac:dyDescent="0.2">
      <c r="A41" s="256"/>
      <c r="B41" s="256"/>
      <c r="C41" s="256"/>
      <c r="D41" s="49" t="s">
        <v>420</v>
      </c>
      <c r="E41" s="255"/>
      <c r="F41" s="266">
        <v>0.45</v>
      </c>
      <c r="G41" s="266">
        <v>0.45</v>
      </c>
      <c r="I41" s="484" t="s">
        <v>366</v>
      </c>
      <c r="J41" s="484"/>
    </row>
    <row r="42" spans="1:10" ht="22.5" customHeight="1" x14ac:dyDescent="0.2">
      <c r="A42" s="256"/>
      <c r="B42" s="256"/>
      <c r="C42" s="256"/>
      <c r="D42" s="485" t="s">
        <v>473</v>
      </c>
      <c r="E42" s="485"/>
      <c r="F42" s="274" t="s">
        <v>445</v>
      </c>
      <c r="G42" s="274" t="s">
        <v>445</v>
      </c>
      <c r="I42" s="484" t="s">
        <v>444</v>
      </c>
      <c r="J42" s="484"/>
    </row>
    <row r="43" spans="1:10" ht="18.75" x14ac:dyDescent="0.3">
      <c r="A43" s="51"/>
      <c r="B43" s="44"/>
      <c r="C43" s="44"/>
      <c r="E43" s="44"/>
      <c r="F43" s="51"/>
      <c r="G43" s="44"/>
      <c r="H43" s="44"/>
      <c r="I43" s="44"/>
    </row>
    <row r="44" spans="1:10" ht="18" x14ac:dyDescent="0.2">
      <c r="A44" s="482" t="s">
        <v>398</v>
      </c>
      <c r="B44" s="482"/>
      <c r="C44" s="482"/>
      <c r="D44" s="482"/>
      <c r="E44" s="482"/>
      <c r="F44" s="482"/>
      <c r="G44" s="482"/>
      <c r="H44" s="482"/>
      <c r="I44" s="482"/>
      <c r="J44" s="482"/>
    </row>
    <row r="45" spans="1:10" ht="18" customHeight="1" x14ac:dyDescent="0.2">
      <c r="A45" s="481" t="s">
        <v>399</v>
      </c>
      <c r="B45" s="481"/>
      <c r="C45" s="481"/>
      <c r="D45" s="481"/>
      <c r="E45" s="481"/>
      <c r="F45" s="481"/>
      <c r="G45" s="481"/>
      <c r="H45" s="481"/>
      <c r="I45" s="481"/>
      <c r="J45" s="481"/>
    </row>
    <row r="46" spans="1:10" ht="15" customHeight="1" x14ac:dyDescent="0.2">
      <c r="A46" s="481"/>
      <c r="B46" s="481"/>
      <c r="C46" s="481"/>
      <c r="D46" s="481"/>
      <c r="E46" s="481"/>
      <c r="F46" s="481"/>
      <c r="G46" s="481"/>
      <c r="H46" s="481"/>
      <c r="I46" s="481"/>
      <c r="J46" s="481"/>
    </row>
    <row r="47" spans="1:10" ht="32.25" customHeight="1" x14ac:dyDescent="0.2">
      <c r="A47" s="481" t="s">
        <v>431</v>
      </c>
      <c r="B47" s="481"/>
      <c r="C47" s="481"/>
      <c r="D47" s="481"/>
      <c r="E47" s="481"/>
      <c r="F47" s="481"/>
      <c r="G47" s="481"/>
      <c r="H47" s="481"/>
      <c r="I47" s="481"/>
      <c r="J47" s="481"/>
    </row>
    <row r="48" spans="1:10" ht="18" customHeight="1" x14ac:dyDescent="0.2">
      <c r="A48" s="481" t="s">
        <v>457</v>
      </c>
      <c r="B48" s="481"/>
      <c r="C48" s="481"/>
      <c r="D48" s="481"/>
      <c r="E48" s="481"/>
      <c r="F48" s="481"/>
      <c r="G48" s="481"/>
      <c r="H48" s="481"/>
      <c r="I48" s="481"/>
      <c r="J48" s="481"/>
    </row>
    <row r="49" spans="1:10" ht="15" customHeight="1" x14ac:dyDescent="0.2">
      <c r="A49" s="481"/>
      <c r="B49" s="481"/>
      <c r="C49" s="481"/>
      <c r="D49" s="481"/>
      <c r="E49" s="481"/>
      <c r="F49" s="481"/>
      <c r="G49" s="481"/>
      <c r="H49" s="481"/>
      <c r="I49" s="481"/>
      <c r="J49" s="481"/>
    </row>
    <row r="51" spans="1:10" ht="15" x14ac:dyDescent="0.2">
      <c r="D51" s="200" t="s">
        <v>75</v>
      </c>
    </row>
    <row r="52" spans="1:10" ht="15" x14ac:dyDescent="0.2">
      <c r="D52" s="200"/>
    </row>
  </sheetData>
  <mergeCells count="42">
    <mergeCell ref="A45:J46"/>
    <mergeCell ref="D27:E27"/>
    <mergeCell ref="D37:E37"/>
    <mergeCell ref="I27:J27"/>
    <mergeCell ref="I28:J28"/>
    <mergeCell ref="I29:J29"/>
    <mergeCell ref="I30:J30"/>
    <mergeCell ref="I31:J31"/>
    <mergeCell ref="I32:J32"/>
    <mergeCell ref="I33:J33"/>
    <mergeCell ref="A15:I15"/>
    <mergeCell ref="A21:B21"/>
    <mergeCell ref="B6:D6"/>
    <mergeCell ref="F6:I6"/>
    <mergeCell ref="A1:J1"/>
    <mergeCell ref="A2:J2"/>
    <mergeCell ref="A3:J3"/>
    <mergeCell ref="D21:J21"/>
    <mergeCell ref="A19:J19"/>
    <mergeCell ref="A16:J16"/>
    <mergeCell ref="A17:J17"/>
    <mergeCell ref="F23:G23"/>
    <mergeCell ref="I23:J23"/>
    <mergeCell ref="I24:J24"/>
    <mergeCell ref="I25:J25"/>
    <mergeCell ref="I26:J26"/>
    <mergeCell ref="A47:J47"/>
    <mergeCell ref="A48:J49"/>
    <mergeCell ref="A44:J44"/>
    <mergeCell ref="D25:E25"/>
    <mergeCell ref="D26:E26"/>
    <mergeCell ref="D32:E32"/>
    <mergeCell ref="I39:J39"/>
    <mergeCell ref="I40:J40"/>
    <mergeCell ref="I41:J41"/>
    <mergeCell ref="I34:J34"/>
    <mergeCell ref="I35:J35"/>
    <mergeCell ref="I36:J36"/>
    <mergeCell ref="I37:J37"/>
    <mergeCell ref="I38:J38"/>
    <mergeCell ref="I42:J42"/>
    <mergeCell ref="D42:E42"/>
  </mergeCells>
  <phoneticPr fontId="0" type="noConversion"/>
  <printOptions horizontalCentered="1"/>
  <pageMargins left="0.5" right="0.5" top="1" bottom="0.5" header="0.25" footer="0.25"/>
  <pageSetup scale="72" orientation="portrait" r:id="rId1"/>
  <headerFooter scaleWithDoc="0">
    <oddHeader>&amp;R&amp;"Times New Roman,Bold Italic"Pennsylvania Department of Revenue</oddHeader>
    <oddFooter>&amp;C- 8 -</oddFooter>
  </headerFooter>
  <ignoredErrors>
    <ignoredError sqref="B28 B25 D28:E36 F42:G4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53"/>
  <sheetViews>
    <sheetView zoomScale="85" zoomScaleNormal="85" zoomScaleSheetLayoutView="75" workbookViewId="0">
      <selection sqref="A1:D1"/>
    </sheetView>
  </sheetViews>
  <sheetFormatPr defaultColWidth="9.33203125" defaultRowHeight="15.75" x14ac:dyDescent="0.25"/>
  <cols>
    <col min="1" max="1" width="98" style="10" bestFit="1" customWidth="1"/>
    <col min="2" max="4" width="17.6640625" style="10" customWidth="1"/>
    <col min="5" max="5" width="9.33203125" style="10"/>
    <col min="6" max="6" width="14" style="10" bestFit="1" customWidth="1"/>
    <col min="7" max="16384" width="9.33203125" style="10"/>
  </cols>
  <sheetData>
    <row r="1" spans="1:6" ht="20.25" x14ac:dyDescent="0.3">
      <c r="A1" s="494" t="s">
        <v>247</v>
      </c>
      <c r="B1" s="494"/>
      <c r="C1" s="494"/>
      <c r="D1" s="494"/>
    </row>
    <row r="2" spans="1:6" x14ac:dyDescent="0.25">
      <c r="A2" s="498" t="s">
        <v>0</v>
      </c>
      <c r="B2" s="498"/>
      <c r="C2" s="498"/>
      <c r="D2" s="498"/>
    </row>
    <row r="3" spans="1:6" ht="18.75" x14ac:dyDescent="0.3">
      <c r="A3" s="51"/>
    </row>
    <row r="4" spans="1:6" ht="18.75" x14ac:dyDescent="0.3">
      <c r="A4" s="378" t="s">
        <v>45</v>
      </c>
      <c r="B4" s="379" t="s">
        <v>454</v>
      </c>
      <c r="C4" s="379" t="s">
        <v>463</v>
      </c>
      <c r="D4" s="379" t="s">
        <v>529</v>
      </c>
    </row>
    <row r="5" spans="1:6" ht="18.75" x14ac:dyDescent="0.3">
      <c r="A5" s="382" t="s">
        <v>429</v>
      </c>
      <c r="B5" s="380">
        <v>4006.8156271482731</v>
      </c>
      <c r="C5" s="380">
        <v>4407.262681410858</v>
      </c>
      <c r="D5" s="380">
        <v>3009.5810130285367</v>
      </c>
      <c r="F5" s="304"/>
    </row>
    <row r="6" spans="1:6" ht="18.75" x14ac:dyDescent="0.3">
      <c r="A6" s="382" t="s">
        <v>46</v>
      </c>
      <c r="B6" s="380">
        <v>39242.405165524287</v>
      </c>
      <c r="C6" s="380">
        <v>62228.849295394517</v>
      </c>
      <c r="D6" s="380">
        <v>73936.369547764902</v>
      </c>
      <c r="F6" s="304"/>
    </row>
    <row r="7" spans="1:6" ht="18.75" x14ac:dyDescent="0.3">
      <c r="A7" s="382" t="s">
        <v>48</v>
      </c>
      <c r="B7" s="380">
        <v>133890.80926997666</v>
      </c>
      <c r="C7" s="380">
        <v>147570.13325913358</v>
      </c>
      <c r="D7" s="380">
        <v>90954.914359342336</v>
      </c>
      <c r="F7" s="304"/>
    </row>
    <row r="8" spans="1:6" ht="18.75" x14ac:dyDescent="0.3">
      <c r="A8" s="382" t="s">
        <v>248</v>
      </c>
      <c r="B8" s="380">
        <v>55479.762449214431</v>
      </c>
      <c r="C8" s="380">
        <v>64833.045809624258</v>
      </c>
      <c r="D8" s="380">
        <v>79905.437046490173</v>
      </c>
      <c r="F8" s="304"/>
    </row>
    <row r="9" spans="1:6" ht="18.75" x14ac:dyDescent="0.3">
      <c r="A9" s="382" t="s">
        <v>47</v>
      </c>
      <c r="B9" s="380">
        <v>476328.51846150553</v>
      </c>
      <c r="C9" s="380">
        <v>437097.04788610269</v>
      </c>
      <c r="D9" s="380">
        <v>394680.55200858193</v>
      </c>
      <c r="F9" s="304"/>
    </row>
    <row r="10" spans="1:6" ht="18.75" x14ac:dyDescent="0.3">
      <c r="A10" s="382" t="s">
        <v>49</v>
      </c>
      <c r="B10" s="380">
        <v>471467.87055527041</v>
      </c>
      <c r="C10" s="380">
        <v>428533.44242772384</v>
      </c>
      <c r="D10" s="380">
        <v>474652.64856267622</v>
      </c>
      <c r="F10" s="304"/>
    </row>
    <row r="11" spans="1:6" ht="18.75" x14ac:dyDescent="0.3">
      <c r="A11" s="382" t="s">
        <v>50</v>
      </c>
      <c r="B11" s="380">
        <v>296907.10797210108</v>
      </c>
      <c r="C11" s="380">
        <v>315772.89334065147</v>
      </c>
      <c r="D11" s="380">
        <v>341207.71082175948</v>
      </c>
      <c r="F11" s="304"/>
    </row>
    <row r="12" spans="1:6" ht="18.75" x14ac:dyDescent="0.3">
      <c r="A12" s="382" t="s">
        <v>253</v>
      </c>
      <c r="B12" s="380">
        <v>121455.47225760411</v>
      </c>
      <c r="C12" s="380">
        <v>141881.15025169373</v>
      </c>
      <c r="D12" s="380">
        <v>143235.80467061576</v>
      </c>
      <c r="F12" s="304"/>
    </row>
    <row r="13" spans="1:6" ht="18.75" x14ac:dyDescent="0.3">
      <c r="A13" s="382" t="s">
        <v>254</v>
      </c>
      <c r="B13" s="380">
        <v>359742.35144546843</v>
      </c>
      <c r="C13" s="380">
        <v>254189.59786976397</v>
      </c>
      <c r="D13" s="380">
        <v>266340.60156568617</v>
      </c>
      <c r="F13" s="304"/>
    </row>
    <row r="14" spans="1:6" ht="18.75" x14ac:dyDescent="0.3">
      <c r="A14" s="382" t="s">
        <v>250</v>
      </c>
      <c r="B14" s="380">
        <v>276850.5477447171</v>
      </c>
      <c r="C14" s="380">
        <v>293183.24673165142</v>
      </c>
      <c r="D14" s="380">
        <v>323545.25692254305</v>
      </c>
      <c r="F14" s="304"/>
    </row>
    <row r="15" spans="1:6" ht="18.75" x14ac:dyDescent="0.3">
      <c r="A15" s="382" t="s">
        <v>251</v>
      </c>
      <c r="B15" s="380">
        <v>55869.512769583707</v>
      </c>
      <c r="C15" s="380">
        <v>59075.701439970006</v>
      </c>
      <c r="D15" s="380">
        <v>75437.007670446619</v>
      </c>
      <c r="F15" s="304"/>
    </row>
    <row r="16" spans="1:6" ht="18.75" x14ac:dyDescent="0.3">
      <c r="A16" s="382" t="s">
        <v>255</v>
      </c>
      <c r="B16" s="380">
        <v>166785.65333120665</v>
      </c>
      <c r="C16" s="380">
        <v>151314.10819728559</v>
      </c>
      <c r="D16" s="380">
        <v>169868.98887664991</v>
      </c>
      <c r="F16" s="304"/>
    </row>
    <row r="17" spans="1:6" ht="18.75" x14ac:dyDescent="0.3">
      <c r="A17" s="382" t="s">
        <v>252</v>
      </c>
      <c r="B17" s="380">
        <v>77561.35941179315</v>
      </c>
      <c r="C17" s="380">
        <v>78907.122229272194</v>
      </c>
      <c r="D17" s="380">
        <v>92508.323235566189</v>
      </c>
      <c r="F17" s="304"/>
    </row>
    <row r="18" spans="1:6" ht="18.75" x14ac:dyDescent="0.3">
      <c r="A18" s="382" t="s">
        <v>430</v>
      </c>
      <c r="B18" s="380">
        <v>46881.743563506905</v>
      </c>
      <c r="C18" s="380">
        <v>48896.372015840985</v>
      </c>
      <c r="D18" s="380">
        <v>50948.209362574838</v>
      </c>
      <c r="F18" s="304"/>
    </row>
    <row r="19" spans="1:6" ht="18.75" x14ac:dyDescent="0.3">
      <c r="A19" s="382" t="s">
        <v>256</v>
      </c>
      <c r="B19" s="380">
        <v>5010.7196042136975</v>
      </c>
      <c r="C19" s="380">
        <v>3744.2754740389496</v>
      </c>
      <c r="D19" s="380">
        <v>2900.2149302381395</v>
      </c>
      <c r="F19" s="304"/>
    </row>
    <row r="20" spans="1:6" ht="18.75" x14ac:dyDescent="0.3">
      <c r="A20" s="382" t="s">
        <v>257</v>
      </c>
      <c r="B20" s="380">
        <v>39863.195623529413</v>
      </c>
      <c r="C20" s="380">
        <v>43668.018792326853</v>
      </c>
      <c r="D20" s="380">
        <v>33575.738449578203</v>
      </c>
      <c r="F20" s="304"/>
    </row>
    <row r="21" spans="1:6" ht="18.75" x14ac:dyDescent="0.3">
      <c r="A21" s="382" t="s">
        <v>258</v>
      </c>
      <c r="B21" s="380">
        <v>6132.8049355773501</v>
      </c>
      <c r="C21" s="380">
        <v>4310.9628770099898</v>
      </c>
      <c r="D21" s="380">
        <v>8038.829158585083</v>
      </c>
      <c r="F21" s="304"/>
    </row>
    <row r="22" spans="1:6" ht="18.75" x14ac:dyDescent="0.3">
      <c r="A22" s="382" t="s">
        <v>249</v>
      </c>
      <c r="B22" s="380">
        <v>29061.241064634003</v>
      </c>
      <c r="C22" s="380">
        <v>35516.237720395613</v>
      </c>
      <c r="D22" s="380">
        <v>37855.347212634042</v>
      </c>
      <c r="F22" s="304"/>
    </row>
    <row r="23" spans="1:6" ht="18.75" x14ac:dyDescent="0.3">
      <c r="A23" s="382" t="s">
        <v>259</v>
      </c>
      <c r="B23" s="380">
        <v>67433.174334605108</v>
      </c>
      <c r="C23" s="380">
        <v>64705.702944864934</v>
      </c>
      <c r="D23" s="380">
        <v>77351.241951205753</v>
      </c>
      <c r="F23" s="304"/>
    </row>
    <row r="24" spans="1:6" ht="18.75" x14ac:dyDescent="0.3">
      <c r="A24" s="382" t="s">
        <v>51</v>
      </c>
      <c r="B24" s="380">
        <v>112416.9344128204</v>
      </c>
      <c r="C24" s="380">
        <v>111637.8287558444</v>
      </c>
      <c r="D24" s="380">
        <v>139071.02635403292</v>
      </c>
      <c r="F24" s="304"/>
    </row>
    <row r="25" spans="1:6" ht="18.75" x14ac:dyDescent="0.3">
      <c r="A25" s="16" t="s">
        <v>70</v>
      </c>
      <c r="B25" s="381">
        <v>2842388</v>
      </c>
      <c r="C25" s="381">
        <v>2751473</v>
      </c>
      <c r="D25" s="381">
        <v>2879023.8037200007</v>
      </c>
      <c r="F25" s="304"/>
    </row>
    <row r="29" spans="1:6" ht="20.25" x14ac:dyDescent="0.3">
      <c r="A29" s="494" t="s">
        <v>260</v>
      </c>
      <c r="B29" s="494"/>
      <c r="C29" s="494"/>
      <c r="D29" s="494"/>
    </row>
    <row r="30" spans="1:6" x14ac:dyDescent="0.25">
      <c r="A30" s="498" t="s">
        <v>0</v>
      </c>
      <c r="B30" s="498"/>
      <c r="C30" s="498"/>
      <c r="D30" s="498"/>
    </row>
    <row r="32" spans="1:6" ht="18.75" x14ac:dyDescent="0.3">
      <c r="A32" s="378" t="s">
        <v>45</v>
      </c>
      <c r="B32" s="379" t="s">
        <v>454</v>
      </c>
      <c r="C32" s="379" t="s">
        <v>463</v>
      </c>
      <c r="D32" s="379" t="s">
        <v>529</v>
      </c>
    </row>
    <row r="33" spans="1:16" ht="18.75" x14ac:dyDescent="0.3">
      <c r="A33" s="382" t="s">
        <v>429</v>
      </c>
      <c r="B33" s="380">
        <v>303.49019917960743</v>
      </c>
      <c r="C33" s="380">
        <v>62.851236867607128</v>
      </c>
      <c r="D33" s="380">
        <v>60.43746958882916</v>
      </c>
      <c r="F33" s="304"/>
      <c r="P33" s="215"/>
    </row>
    <row r="34" spans="1:16" ht="18.75" x14ac:dyDescent="0.3">
      <c r="A34" s="382" t="s">
        <v>46</v>
      </c>
      <c r="B34" s="380">
        <v>3123.6057878130059</v>
      </c>
      <c r="C34" s="380">
        <v>543.3632164112646</v>
      </c>
      <c r="D34" s="380">
        <v>707.26251776355605</v>
      </c>
      <c r="F34" s="304"/>
      <c r="P34" s="215"/>
    </row>
    <row r="35" spans="1:16" ht="18.75" x14ac:dyDescent="0.3">
      <c r="A35" s="382" t="s">
        <v>48</v>
      </c>
      <c r="B35" s="380">
        <v>4393.2021624869731</v>
      </c>
      <c r="C35" s="380">
        <v>331.18729668286153</v>
      </c>
      <c r="D35" s="380">
        <v>283.09981737055227</v>
      </c>
      <c r="F35" s="304"/>
      <c r="P35" s="215"/>
    </row>
    <row r="36" spans="1:16" ht="18.75" x14ac:dyDescent="0.3">
      <c r="A36" s="382" t="s">
        <v>248</v>
      </c>
      <c r="B36" s="380">
        <v>6844.3693758376567</v>
      </c>
      <c r="C36" s="380">
        <v>1983.5407636791888</v>
      </c>
      <c r="D36" s="380">
        <v>1057.9754523206329</v>
      </c>
      <c r="F36" s="304"/>
      <c r="P36" s="215"/>
    </row>
    <row r="37" spans="1:16" ht="18.75" x14ac:dyDescent="0.3">
      <c r="A37" s="382" t="s">
        <v>47</v>
      </c>
      <c r="B37" s="380">
        <v>16010.330554910157</v>
      </c>
      <c r="C37" s="380">
        <v>3383.4253950658576</v>
      </c>
      <c r="D37" s="380">
        <v>4657.5568140794694</v>
      </c>
      <c r="F37" s="304"/>
      <c r="P37" s="215"/>
    </row>
    <row r="38" spans="1:16" ht="18.75" x14ac:dyDescent="0.3">
      <c r="A38" s="382" t="s">
        <v>49</v>
      </c>
      <c r="B38" s="380">
        <v>24793.331038343036</v>
      </c>
      <c r="C38" s="380">
        <v>5583.1806930328839</v>
      </c>
      <c r="D38" s="380">
        <v>5209.3340580377653</v>
      </c>
      <c r="F38" s="304"/>
      <c r="P38" s="215"/>
    </row>
    <row r="39" spans="1:16" ht="18.75" x14ac:dyDescent="0.3">
      <c r="A39" s="382" t="s">
        <v>50</v>
      </c>
      <c r="B39" s="380">
        <v>11410.089213661062</v>
      </c>
      <c r="C39" s="380">
        <v>2219.2864316466748</v>
      </c>
      <c r="D39" s="380">
        <v>1943.2899090838496</v>
      </c>
      <c r="F39" s="304"/>
      <c r="P39" s="215"/>
    </row>
    <row r="40" spans="1:16" ht="18.75" x14ac:dyDescent="0.3">
      <c r="A40" s="382" t="s">
        <v>253</v>
      </c>
      <c r="B40" s="380">
        <v>5869.3906332633269</v>
      </c>
      <c r="C40" s="380">
        <v>1071.8395165843644</v>
      </c>
      <c r="D40" s="380">
        <v>650.50524119632837</v>
      </c>
      <c r="F40" s="304"/>
      <c r="P40" s="215"/>
    </row>
    <row r="41" spans="1:16" ht="18.75" x14ac:dyDescent="0.3">
      <c r="A41" s="382" t="s">
        <v>254</v>
      </c>
      <c r="B41" s="380">
        <v>9125.2394803505558</v>
      </c>
      <c r="C41" s="380">
        <v>1625.6491710811911</v>
      </c>
      <c r="D41" s="380">
        <v>1758.3140317684283</v>
      </c>
      <c r="F41" s="304"/>
      <c r="P41" s="215"/>
    </row>
    <row r="42" spans="1:16" ht="18.75" x14ac:dyDescent="0.3">
      <c r="A42" s="382" t="s">
        <v>250</v>
      </c>
      <c r="B42" s="380">
        <v>11678.12332946441</v>
      </c>
      <c r="C42" s="380">
        <v>2802.8266490670367</v>
      </c>
      <c r="D42" s="380">
        <v>640.6470929594052</v>
      </c>
      <c r="F42" s="304"/>
      <c r="P42" s="215"/>
    </row>
    <row r="43" spans="1:16" ht="18.75" x14ac:dyDescent="0.3">
      <c r="A43" s="382" t="s">
        <v>251</v>
      </c>
      <c r="B43" s="380">
        <v>4991.9277176373607</v>
      </c>
      <c r="C43" s="380">
        <v>780.47663404945752</v>
      </c>
      <c r="D43" s="380">
        <v>1060.8311129242907</v>
      </c>
      <c r="F43" s="304"/>
      <c r="P43" s="215"/>
    </row>
    <row r="44" spans="1:16" ht="18.75" x14ac:dyDescent="0.3">
      <c r="A44" s="382" t="s">
        <v>255</v>
      </c>
      <c r="B44" s="380">
        <v>11647.94517159468</v>
      </c>
      <c r="C44" s="380">
        <v>2172.9857152358513</v>
      </c>
      <c r="D44" s="380">
        <v>2584.0079185819959</v>
      </c>
      <c r="F44" s="304"/>
      <c r="P44" s="215"/>
    </row>
    <row r="45" spans="1:16" ht="18.75" x14ac:dyDescent="0.3">
      <c r="A45" s="382" t="s">
        <v>252</v>
      </c>
      <c r="B45" s="380">
        <v>2675.2102009260325</v>
      </c>
      <c r="C45" s="380">
        <v>527.70652306305306</v>
      </c>
      <c r="D45" s="380">
        <v>254.24288038923299</v>
      </c>
      <c r="F45" s="304"/>
      <c r="P45" s="215"/>
    </row>
    <row r="46" spans="1:16" ht="18.75" x14ac:dyDescent="0.3">
      <c r="A46" s="382" t="s">
        <v>430</v>
      </c>
      <c r="B46" s="380">
        <v>3299.7320935420184</v>
      </c>
      <c r="C46" s="380">
        <v>926.74410147362437</v>
      </c>
      <c r="D46" s="380">
        <v>346.11980549138974</v>
      </c>
      <c r="F46" s="304"/>
      <c r="P46" s="215"/>
    </row>
    <row r="47" spans="1:16" ht="18.75" x14ac:dyDescent="0.3">
      <c r="A47" s="382" t="s">
        <v>256</v>
      </c>
      <c r="B47" s="380">
        <v>523.11626374065997</v>
      </c>
      <c r="C47" s="380">
        <v>197.95929907169955</v>
      </c>
      <c r="D47" s="380">
        <v>32.900048407231736</v>
      </c>
      <c r="F47" s="304"/>
      <c r="P47" s="215"/>
    </row>
    <row r="48" spans="1:16" ht="18.75" x14ac:dyDescent="0.3">
      <c r="A48" s="382" t="s">
        <v>257</v>
      </c>
      <c r="B48" s="380">
        <v>2866.3643779780537</v>
      </c>
      <c r="C48" s="380">
        <v>674.89823792035327</v>
      </c>
      <c r="D48" s="380">
        <v>524.33310713713172</v>
      </c>
      <c r="F48" s="304"/>
      <c r="P48" s="215"/>
    </row>
    <row r="49" spans="1:16" ht="18.75" x14ac:dyDescent="0.3">
      <c r="A49" s="382" t="s">
        <v>258</v>
      </c>
      <c r="B49" s="380">
        <v>666.82791649923797</v>
      </c>
      <c r="C49" s="380">
        <v>265.45302539452172</v>
      </c>
      <c r="D49" s="380">
        <v>248.50283844792727</v>
      </c>
      <c r="F49" s="304"/>
      <c r="P49" s="215"/>
    </row>
    <row r="50" spans="1:16" ht="18.75" x14ac:dyDescent="0.3">
      <c r="A50" s="382" t="s">
        <v>249</v>
      </c>
      <c r="B50" s="380">
        <v>2913.9378600007649</v>
      </c>
      <c r="C50" s="380">
        <v>322.63711966377434</v>
      </c>
      <c r="D50" s="380">
        <v>294.38050734191648</v>
      </c>
      <c r="F50" s="304"/>
      <c r="P50" s="215"/>
    </row>
    <row r="51" spans="1:16" ht="18.75" x14ac:dyDescent="0.3">
      <c r="A51" s="382" t="s">
        <v>259</v>
      </c>
      <c r="B51" s="380">
        <v>5554.2696150615538</v>
      </c>
      <c r="C51" s="380">
        <v>1297.8444133442058</v>
      </c>
      <c r="D51" s="380">
        <v>596.77000787321322</v>
      </c>
      <c r="F51" s="304"/>
      <c r="P51" s="215"/>
    </row>
    <row r="52" spans="1:16" ht="18.75" x14ac:dyDescent="0.3">
      <c r="A52" s="382" t="s">
        <v>51</v>
      </c>
      <c r="B52" s="380">
        <v>21889.497007709848</v>
      </c>
      <c r="C52" s="380">
        <v>6277.1445606645284</v>
      </c>
      <c r="D52" s="380">
        <v>3314.4893692368478</v>
      </c>
      <c r="F52" s="304"/>
      <c r="P52" s="215"/>
    </row>
    <row r="53" spans="1:16" ht="18.75" x14ac:dyDescent="0.3">
      <c r="A53" s="166" t="s">
        <v>70</v>
      </c>
      <c r="B53" s="381">
        <v>150580</v>
      </c>
      <c r="C53" s="381">
        <v>33051</v>
      </c>
      <c r="D53" s="381">
        <v>26225</v>
      </c>
      <c r="E53" s="304"/>
      <c r="F53" s="304"/>
    </row>
  </sheetData>
  <sortState ref="K36:N55">
    <sortCondition ref="N36"/>
  </sortState>
  <mergeCells count="4">
    <mergeCell ref="A2:D2"/>
    <mergeCell ref="A30:D30"/>
    <mergeCell ref="A1:D1"/>
    <mergeCell ref="A29:D29"/>
  </mergeCells>
  <phoneticPr fontId="0" type="noConversion"/>
  <printOptions horizontalCentered="1"/>
  <pageMargins left="0.5" right="0.5" top="1" bottom="0.5" header="0.25" footer="0.25"/>
  <pageSetup scale="69" orientation="portrait" r:id="rId1"/>
  <headerFooter scaleWithDoc="0">
    <oddHeader xml:space="preserve">&amp;R&amp;"Times New Roman,Bold Italic"Pennsylvania Department of Revenue
</oddHeader>
    <oddFooter>&amp;C- 9 -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47"/>
  <sheetViews>
    <sheetView zoomScale="85" zoomScaleNormal="85" workbookViewId="0">
      <selection sqref="A1:I1"/>
    </sheetView>
  </sheetViews>
  <sheetFormatPr defaultColWidth="9.33203125" defaultRowHeight="15.75" x14ac:dyDescent="0.25"/>
  <cols>
    <col min="1" max="1" width="23.33203125" style="10" bestFit="1" customWidth="1"/>
    <col min="2" max="3" width="11.83203125" style="10" customWidth="1"/>
    <col min="4" max="4" width="7.33203125" style="10" customWidth="1"/>
    <col min="5" max="6" width="11.83203125" style="10" customWidth="1"/>
    <col min="7" max="7" width="8" style="10" customWidth="1"/>
    <col min="8" max="8" width="13.33203125" style="10" customWidth="1"/>
    <col min="9" max="9" width="13" style="10" customWidth="1"/>
    <col min="10" max="13" width="9.5" style="92" customWidth="1"/>
    <col min="14" max="15" width="9.5" style="10" customWidth="1"/>
    <col min="16" max="16384" width="9.33203125" style="10"/>
  </cols>
  <sheetData>
    <row r="1" spans="1:17" ht="19.5" x14ac:dyDescent="0.3">
      <c r="A1" s="474" t="s">
        <v>240</v>
      </c>
      <c r="B1" s="474"/>
      <c r="C1" s="474"/>
      <c r="D1" s="474"/>
      <c r="E1" s="474"/>
      <c r="F1" s="474"/>
      <c r="G1" s="474"/>
      <c r="H1" s="474"/>
      <c r="I1" s="474"/>
    </row>
    <row r="2" spans="1:17" ht="14.45" customHeight="1" x14ac:dyDescent="0.25">
      <c r="A2" s="13"/>
      <c r="J2" s="201"/>
      <c r="K2" s="201"/>
      <c r="L2" s="201"/>
      <c r="M2" s="201"/>
    </row>
    <row r="3" spans="1:17" s="13" customFormat="1" x14ac:dyDescent="0.25">
      <c r="B3" s="6"/>
      <c r="C3" s="6"/>
      <c r="E3" s="6" t="s">
        <v>169</v>
      </c>
      <c r="F3" s="6"/>
      <c r="H3" s="475" t="s">
        <v>170</v>
      </c>
      <c r="I3" s="475"/>
      <c r="J3" s="202"/>
      <c r="K3" s="188"/>
      <c r="L3" s="202"/>
      <c r="M3" s="202"/>
    </row>
    <row r="4" spans="1:17" s="13" customFormat="1" x14ac:dyDescent="0.25">
      <c r="B4" s="502" t="s">
        <v>462</v>
      </c>
      <c r="C4" s="502"/>
      <c r="E4" s="502" t="s">
        <v>464</v>
      </c>
      <c r="F4" s="502"/>
      <c r="H4" s="502" t="s">
        <v>531</v>
      </c>
      <c r="I4" s="502"/>
      <c r="J4" s="203"/>
      <c r="K4" s="188"/>
      <c r="L4" s="203"/>
      <c r="M4" s="203"/>
    </row>
    <row r="5" spans="1:17" s="13" customFormat="1" x14ac:dyDescent="0.25">
      <c r="A5" s="383" t="s">
        <v>171</v>
      </c>
      <c r="B5" s="370" t="s">
        <v>172</v>
      </c>
      <c r="C5" s="370" t="s">
        <v>69</v>
      </c>
      <c r="D5" s="370"/>
      <c r="E5" s="370" t="s">
        <v>172</v>
      </c>
      <c r="F5" s="370" t="s">
        <v>69</v>
      </c>
      <c r="G5" s="370"/>
      <c r="H5" s="370" t="s">
        <v>172</v>
      </c>
      <c r="I5" s="370" t="s">
        <v>69</v>
      </c>
      <c r="J5" s="204"/>
      <c r="K5" s="90"/>
      <c r="L5" s="204"/>
      <c r="M5" s="204"/>
      <c r="O5" s="10"/>
      <c r="P5" s="10"/>
      <c r="Q5" s="10"/>
    </row>
    <row r="6" spans="1:17" s="4" customFormat="1" ht="17.850000000000001" customHeight="1" x14ac:dyDescent="0.25">
      <c r="A6" s="91">
        <v>0</v>
      </c>
      <c r="B6" s="248">
        <v>88486</v>
      </c>
      <c r="C6" s="147">
        <v>0.75191407279000011</v>
      </c>
      <c r="D6" s="10"/>
      <c r="E6" s="248">
        <v>92316</v>
      </c>
      <c r="F6" s="147">
        <v>0.75556755960419375</v>
      </c>
      <c r="G6" s="10"/>
      <c r="H6" s="248">
        <v>92407</v>
      </c>
      <c r="I6" s="147">
        <v>0.75629378642048062</v>
      </c>
      <c r="J6" s="205"/>
      <c r="K6" s="92"/>
      <c r="L6" s="198"/>
      <c r="M6" s="205"/>
    </row>
    <row r="7" spans="1:17" s="4" customFormat="1" ht="17.850000000000001" customHeight="1" x14ac:dyDescent="0.25">
      <c r="A7" s="10" t="s">
        <v>221</v>
      </c>
      <c r="B7" s="248">
        <v>5197</v>
      </c>
      <c r="C7" s="147">
        <v>4.416175933243259E-2</v>
      </c>
      <c r="D7" s="10"/>
      <c r="E7" s="248">
        <v>4969</v>
      </c>
      <c r="F7" s="147">
        <v>4.0669171147723462E-2</v>
      </c>
      <c r="G7" s="10"/>
      <c r="H7" s="248">
        <v>4963</v>
      </c>
      <c r="I7" s="147">
        <v>4.0619066326196558E-2</v>
      </c>
      <c r="J7" s="205"/>
      <c r="K7" s="92"/>
      <c r="L7" s="198"/>
      <c r="M7" s="205"/>
    </row>
    <row r="8" spans="1:17" s="4" customFormat="1" ht="17.850000000000001" customHeight="1" x14ac:dyDescent="0.25">
      <c r="A8" s="10" t="s">
        <v>220</v>
      </c>
      <c r="B8" s="248">
        <v>1284</v>
      </c>
      <c r="C8" s="147">
        <v>1.091085221913478E-2</v>
      </c>
      <c r="D8" s="10"/>
      <c r="E8" s="248">
        <v>1213</v>
      </c>
      <c r="F8" s="147">
        <v>9.9278938623844955E-3</v>
      </c>
      <c r="G8" s="10"/>
      <c r="H8" s="248">
        <v>1226</v>
      </c>
      <c r="I8" s="147">
        <v>1.0034047011065278E-2</v>
      </c>
      <c r="J8" s="205"/>
      <c r="K8" s="92"/>
      <c r="L8" s="198"/>
      <c r="M8" s="205"/>
    </row>
    <row r="9" spans="1:17" s="4" customFormat="1" ht="17.850000000000001" customHeight="1" x14ac:dyDescent="0.25">
      <c r="A9" s="10" t="s">
        <v>173</v>
      </c>
      <c r="B9" s="248">
        <v>1750</v>
      </c>
      <c r="C9" s="147">
        <v>1.4870709800222636E-2</v>
      </c>
      <c r="D9" s="10"/>
      <c r="E9" s="248">
        <v>1795</v>
      </c>
      <c r="F9" s="147">
        <v>1.469131861746098E-2</v>
      </c>
      <c r="G9" s="10"/>
      <c r="H9" s="248">
        <v>1798</v>
      </c>
      <c r="I9" s="147">
        <v>1.4715511032541085E-2</v>
      </c>
      <c r="J9" s="205"/>
      <c r="K9" s="92"/>
      <c r="L9" s="198"/>
      <c r="M9" s="205"/>
    </row>
    <row r="10" spans="1:17" s="4" customFormat="1" ht="17.850000000000001" customHeight="1" x14ac:dyDescent="0.25">
      <c r="A10" s="10" t="s">
        <v>174</v>
      </c>
      <c r="B10" s="248">
        <v>2852</v>
      </c>
      <c r="C10" s="147">
        <v>2.4235008200134262E-2</v>
      </c>
      <c r="D10" s="10"/>
      <c r="E10" s="248">
        <v>2789</v>
      </c>
      <c r="F10" s="147">
        <v>2.2826789762729068E-2</v>
      </c>
      <c r="G10" s="10"/>
      <c r="H10" s="248">
        <v>2864</v>
      </c>
      <c r="I10" s="147">
        <v>2.3440057618018727E-2</v>
      </c>
      <c r="J10" s="205"/>
      <c r="K10" s="92"/>
      <c r="L10" s="198"/>
      <c r="M10" s="205"/>
    </row>
    <row r="11" spans="1:17" s="4" customFormat="1" ht="17.850000000000001" customHeight="1" x14ac:dyDescent="0.25">
      <c r="A11" s="10" t="s">
        <v>175</v>
      </c>
      <c r="B11" s="248">
        <v>7213</v>
      </c>
      <c r="C11" s="147">
        <v>6.1292817022289073E-2</v>
      </c>
      <c r="D11" s="10"/>
      <c r="E11" s="248">
        <v>7410</v>
      </c>
      <c r="F11" s="147">
        <v>6.0647727551747001E-2</v>
      </c>
      <c r="G11" s="10"/>
      <c r="H11" s="248">
        <v>7354</v>
      </c>
      <c r="I11" s="147">
        <v>6.0187913311071824E-2</v>
      </c>
      <c r="J11" s="205"/>
      <c r="K11" s="92"/>
      <c r="L11" s="198"/>
      <c r="M11" s="205"/>
    </row>
    <row r="12" spans="1:17" s="4" customFormat="1" ht="17.850000000000001" customHeight="1" x14ac:dyDescent="0.25">
      <c r="A12" s="10" t="s">
        <v>176</v>
      </c>
      <c r="B12" s="248">
        <v>2786</v>
      </c>
      <c r="C12" s="147">
        <v>2.3674170001954434E-2</v>
      </c>
      <c r="D12" s="10"/>
      <c r="E12" s="248">
        <v>2845</v>
      </c>
      <c r="F12" s="147">
        <v>2.328512616527938E-2</v>
      </c>
      <c r="G12" s="10"/>
      <c r="H12" s="248">
        <v>2864</v>
      </c>
      <c r="I12" s="147">
        <v>2.3440057618018727E-2</v>
      </c>
      <c r="J12" s="205"/>
      <c r="K12" s="92"/>
      <c r="L12" s="198"/>
      <c r="M12" s="205"/>
    </row>
    <row r="13" spans="1:17" s="4" customFormat="1" ht="17.850000000000001" customHeight="1" x14ac:dyDescent="0.25">
      <c r="A13" s="10" t="s">
        <v>177</v>
      </c>
      <c r="B13" s="248">
        <v>2713</v>
      </c>
      <c r="C13" s="147">
        <v>2.3053848964573721E-2</v>
      </c>
      <c r="D13" s="10"/>
      <c r="E13" s="248">
        <v>2984</v>
      </c>
      <c r="F13" s="147">
        <v>2.4422782593038199E-2</v>
      </c>
      <c r="G13" s="10"/>
      <c r="H13" s="248">
        <v>2917</v>
      </c>
      <c r="I13" s="147">
        <v>2.387382963399463E-2</v>
      </c>
      <c r="J13" s="205"/>
      <c r="K13" s="92"/>
      <c r="L13" s="198"/>
      <c r="M13" s="205"/>
    </row>
    <row r="14" spans="1:17" s="4" customFormat="1" ht="17.850000000000001" customHeight="1" x14ac:dyDescent="0.25">
      <c r="A14" s="10" t="s">
        <v>178</v>
      </c>
      <c r="B14" s="248">
        <v>1620</v>
      </c>
      <c r="C14" s="147">
        <v>1.3766028500777525E-2</v>
      </c>
      <c r="D14" s="10"/>
      <c r="E14" s="248">
        <v>1786</v>
      </c>
      <c r="F14" s="147">
        <v>1.4617657409908251E-2</v>
      </c>
      <c r="G14" s="10"/>
      <c r="H14" s="248">
        <v>1767</v>
      </c>
      <c r="I14" s="147">
        <v>1.446179532508348E-2</v>
      </c>
      <c r="J14" s="205"/>
      <c r="K14" s="92"/>
      <c r="L14" s="198"/>
      <c r="M14" s="205"/>
    </row>
    <row r="15" spans="1:17" s="4" customFormat="1" ht="17.850000000000001" customHeight="1" x14ac:dyDescent="0.25">
      <c r="A15" s="10" t="s">
        <v>179</v>
      </c>
      <c r="B15" s="248">
        <v>1262</v>
      </c>
      <c r="C15" s="147">
        <v>1.0723906153074838E-2</v>
      </c>
      <c r="D15" s="10"/>
      <c r="E15" s="248">
        <v>1382</v>
      </c>
      <c r="F15" s="147">
        <v>1.1311087648652409E-2</v>
      </c>
      <c r="G15" s="10"/>
      <c r="H15" s="248">
        <v>1370</v>
      </c>
      <c r="I15" s="147">
        <v>1.1212597394094153E-2</v>
      </c>
      <c r="J15" s="205"/>
      <c r="K15" s="92"/>
      <c r="L15" s="198"/>
      <c r="M15" s="205"/>
    </row>
    <row r="16" spans="1:17" s="4" customFormat="1" ht="17.850000000000001" customHeight="1" x14ac:dyDescent="0.25">
      <c r="A16" s="10" t="s">
        <v>180</v>
      </c>
      <c r="B16" s="248">
        <v>1207</v>
      </c>
      <c r="C16" s="147">
        <v>1.0256540987924983E-2</v>
      </c>
      <c r="D16" s="10"/>
      <c r="E16" s="248">
        <v>1262</v>
      </c>
      <c r="F16" s="147">
        <v>1.032893821461602E-2</v>
      </c>
      <c r="G16" s="10"/>
      <c r="H16" s="248">
        <v>1263</v>
      </c>
      <c r="I16" s="147">
        <v>1.033686898448242E-2</v>
      </c>
      <c r="J16" s="205"/>
      <c r="K16" s="92"/>
      <c r="L16" s="198"/>
      <c r="M16" s="205"/>
    </row>
    <row r="17" spans="1:17" s="4" customFormat="1" ht="17.850000000000001" customHeight="1" x14ac:dyDescent="0.25">
      <c r="A17" s="10" t="s">
        <v>181</v>
      </c>
      <c r="B17" s="248">
        <v>538</v>
      </c>
      <c r="C17" s="147">
        <v>4.5716810700113016E-3</v>
      </c>
      <c r="D17" s="10"/>
      <c r="E17" s="248">
        <v>588</v>
      </c>
      <c r="F17" s="147">
        <v>4.812532226778304E-3</v>
      </c>
      <c r="G17" s="10"/>
      <c r="H17" s="248">
        <v>601</v>
      </c>
      <c r="I17" s="147">
        <v>4.9188109736135665E-3</v>
      </c>
      <c r="J17" s="205"/>
      <c r="K17" s="92"/>
      <c r="L17" s="198"/>
      <c r="M17" s="205"/>
    </row>
    <row r="18" spans="1:17" s="4" customFormat="1" ht="17.850000000000001" customHeight="1" x14ac:dyDescent="0.25">
      <c r="A18" s="10" t="s">
        <v>182</v>
      </c>
      <c r="B18" s="248">
        <v>344</v>
      </c>
      <c r="C18" s="147">
        <v>2.9231566693009069E-3</v>
      </c>
      <c r="D18" s="10"/>
      <c r="E18" s="248">
        <v>380</v>
      </c>
      <c r="F18" s="147">
        <v>3.110139874448564E-3</v>
      </c>
      <c r="G18" s="10"/>
      <c r="H18" s="248">
        <v>360</v>
      </c>
      <c r="I18" s="147">
        <v>2.9463759575721863E-3</v>
      </c>
      <c r="J18" s="205"/>
      <c r="K18" s="92"/>
      <c r="L18" s="198"/>
      <c r="M18" s="205"/>
    </row>
    <row r="19" spans="1:17" s="4" customFormat="1" ht="17.850000000000001" customHeight="1" x14ac:dyDescent="0.25">
      <c r="A19" s="340" t="s">
        <v>183</v>
      </c>
      <c r="B19" s="385">
        <v>429</v>
      </c>
      <c r="C19" s="386">
        <v>3.6454482881688633E-3</v>
      </c>
      <c r="D19" s="340"/>
      <c r="E19" s="385">
        <v>462</v>
      </c>
      <c r="F19" s="386">
        <v>3.7812753210400962E-3</v>
      </c>
      <c r="G19" s="340"/>
      <c r="H19" s="385">
        <v>430</v>
      </c>
      <c r="I19" s="386">
        <v>3.5192823937667782E-3</v>
      </c>
      <c r="J19" s="205"/>
      <c r="K19" s="92"/>
      <c r="L19" s="198"/>
      <c r="M19" s="205"/>
    </row>
    <row r="20" spans="1:17" s="2" customFormat="1" x14ac:dyDescent="0.25">
      <c r="A20" s="372" t="s">
        <v>1</v>
      </c>
      <c r="B20" s="93">
        <f>SUM(B6:B19)</f>
        <v>117681</v>
      </c>
      <c r="C20" s="13"/>
      <c r="D20" s="13"/>
      <c r="E20" s="93">
        <f>SUM(E6:E19)</f>
        <v>122181</v>
      </c>
      <c r="F20" s="13"/>
      <c r="G20" s="13"/>
      <c r="H20" s="93">
        <f>SUM(H6:H19)</f>
        <v>122184</v>
      </c>
      <c r="I20" s="13"/>
      <c r="J20" s="207"/>
      <c r="K20" s="188"/>
      <c r="L20" s="206"/>
      <c r="M20" s="207"/>
      <c r="O20" s="4"/>
      <c r="P20" s="4"/>
      <c r="Q20" s="4"/>
    </row>
    <row r="21" spans="1:17" s="4" customFormat="1" ht="12.75" x14ac:dyDescent="0.2">
      <c r="A21" s="213"/>
      <c r="B21" s="213"/>
      <c r="C21" s="213"/>
      <c r="D21" s="213"/>
      <c r="E21" s="213"/>
      <c r="F21" s="213"/>
      <c r="G21" s="213"/>
      <c r="H21" s="213"/>
      <c r="I21" s="213"/>
      <c r="J21" s="94"/>
      <c r="K21" s="94"/>
      <c r="L21" s="94"/>
      <c r="M21" s="94"/>
    </row>
    <row r="22" spans="1:17" s="4" customFormat="1" ht="12.75" customHeight="1" x14ac:dyDescent="0.2">
      <c r="A22" s="503" t="s">
        <v>446</v>
      </c>
      <c r="B22" s="503"/>
      <c r="C22" s="503"/>
      <c r="D22" s="503"/>
      <c r="E22" s="503"/>
      <c r="F22" s="503"/>
      <c r="G22" s="503"/>
      <c r="H22" s="503"/>
      <c r="I22" s="503"/>
      <c r="J22" s="94"/>
      <c r="K22" s="94"/>
      <c r="L22" s="94"/>
      <c r="M22" s="94"/>
    </row>
    <row r="23" spans="1:17" s="4" customFormat="1" ht="12.75" customHeight="1" x14ac:dyDescent="0.2">
      <c r="A23" s="503"/>
      <c r="B23" s="503"/>
      <c r="C23" s="503"/>
      <c r="D23" s="503"/>
      <c r="E23" s="503"/>
      <c r="F23" s="503"/>
      <c r="G23" s="503"/>
      <c r="H23" s="503"/>
      <c r="I23" s="503"/>
      <c r="J23" s="94"/>
      <c r="K23" s="94"/>
      <c r="L23" s="94"/>
      <c r="M23" s="94"/>
    </row>
    <row r="24" spans="1:17" s="4" customFormat="1" ht="12.75" customHeight="1" x14ac:dyDescent="0.2">
      <c r="A24" s="39"/>
      <c r="B24" s="213"/>
      <c r="C24" s="213"/>
      <c r="D24" s="213"/>
      <c r="E24" s="213"/>
      <c r="F24" s="213"/>
      <c r="G24" s="213"/>
      <c r="H24" s="213"/>
      <c r="I24" s="213"/>
      <c r="J24" s="94"/>
      <c r="K24" s="94"/>
      <c r="L24" s="94"/>
      <c r="M24" s="94"/>
    </row>
    <row r="25" spans="1:17" s="4" customFormat="1" ht="22.5" x14ac:dyDescent="0.3">
      <c r="A25" s="474" t="s">
        <v>417</v>
      </c>
      <c r="B25" s="474"/>
      <c r="C25" s="474"/>
      <c r="D25" s="474"/>
      <c r="E25" s="474"/>
      <c r="F25" s="474"/>
      <c r="G25" s="474"/>
      <c r="H25" s="474"/>
      <c r="I25" s="474"/>
      <c r="J25" s="94"/>
      <c r="K25" s="94"/>
      <c r="L25" s="94"/>
      <c r="M25" s="94"/>
    </row>
    <row r="26" spans="1:17" s="4" customFormat="1" x14ac:dyDescent="0.25">
      <c r="A26" s="10"/>
      <c r="B26" s="213"/>
      <c r="C26" s="213"/>
      <c r="D26" s="213"/>
      <c r="E26" s="213"/>
      <c r="F26" s="213"/>
      <c r="G26" s="213"/>
      <c r="H26" s="213"/>
      <c r="I26" s="213"/>
      <c r="J26" s="94"/>
      <c r="K26" s="94"/>
      <c r="L26" s="94"/>
      <c r="M26" s="94"/>
    </row>
    <row r="27" spans="1:17" s="4" customFormat="1" ht="18" customHeight="1" x14ac:dyDescent="0.25">
      <c r="A27" s="13"/>
      <c r="B27" s="6"/>
      <c r="C27" s="6"/>
      <c r="D27" s="13"/>
      <c r="E27" s="6" t="s">
        <v>169</v>
      </c>
      <c r="F27" s="6"/>
      <c r="G27" s="13"/>
      <c r="H27" s="475" t="s">
        <v>170</v>
      </c>
      <c r="I27" s="475"/>
      <c r="J27" s="94"/>
      <c r="K27" s="94"/>
      <c r="L27" s="94"/>
      <c r="M27" s="94"/>
    </row>
    <row r="28" spans="1:17" s="4" customFormat="1" ht="15.6" customHeight="1" x14ac:dyDescent="0.25">
      <c r="A28" s="13"/>
      <c r="B28" s="502" t="str">
        <f>B4</f>
        <v>Tax Year 2013</v>
      </c>
      <c r="C28" s="502"/>
      <c r="D28" s="13"/>
      <c r="E28" s="502" t="str">
        <f>E4</f>
        <v>Tax Year 2014</v>
      </c>
      <c r="F28" s="502"/>
      <c r="G28" s="13"/>
      <c r="H28" s="502" t="str">
        <f>H4</f>
        <v>Tax Year 2015</v>
      </c>
      <c r="I28" s="502"/>
      <c r="J28" s="94"/>
      <c r="K28" s="94"/>
      <c r="L28" s="94"/>
      <c r="M28" s="94"/>
    </row>
    <row r="29" spans="1:17" s="4" customFormat="1" x14ac:dyDescent="0.25">
      <c r="A29" s="369" t="s">
        <v>226</v>
      </c>
      <c r="B29" s="370" t="s">
        <v>172</v>
      </c>
      <c r="C29" s="370" t="s">
        <v>69</v>
      </c>
      <c r="D29" s="387"/>
      <c r="E29" s="370" t="s">
        <v>172</v>
      </c>
      <c r="F29" s="370" t="s">
        <v>69</v>
      </c>
      <c r="G29" s="387"/>
      <c r="H29" s="370" t="s">
        <v>172</v>
      </c>
      <c r="I29" s="370" t="s">
        <v>69</v>
      </c>
      <c r="J29" s="94"/>
      <c r="K29" s="94"/>
      <c r="L29" s="94"/>
      <c r="M29" s="94"/>
    </row>
    <row r="30" spans="1:17" s="4" customFormat="1" x14ac:dyDescent="0.25">
      <c r="A30" s="251" t="s">
        <v>237</v>
      </c>
      <c r="B30" s="248">
        <v>298142</v>
      </c>
      <c r="C30" s="147">
        <v>0.69858802468730818</v>
      </c>
      <c r="D30" s="250"/>
      <c r="E30" s="248">
        <v>305474</v>
      </c>
      <c r="F30" s="147">
        <v>0.68908469131792183</v>
      </c>
      <c r="G30" s="250"/>
      <c r="H30" s="248">
        <v>305895</v>
      </c>
      <c r="I30" s="147">
        <v>0.68039111451176304</v>
      </c>
      <c r="J30" s="94"/>
      <c r="K30" s="94"/>
      <c r="L30" s="94"/>
      <c r="M30" s="94"/>
    </row>
    <row r="31" spans="1:17" s="4" customFormat="1" x14ac:dyDescent="0.25">
      <c r="A31" s="91" t="s">
        <v>221</v>
      </c>
      <c r="B31" s="248">
        <v>67357</v>
      </c>
      <c r="C31" s="147">
        <v>0.1578267858230743</v>
      </c>
      <c r="D31" s="10"/>
      <c r="E31" s="248">
        <v>79478</v>
      </c>
      <c r="F31" s="147">
        <v>0.1792855467128652</v>
      </c>
      <c r="G31" s="10"/>
      <c r="H31" s="248">
        <v>93353</v>
      </c>
      <c r="I31" s="147">
        <v>0.20764168003078382</v>
      </c>
      <c r="J31" s="94"/>
      <c r="K31" s="94"/>
      <c r="L31" s="94"/>
      <c r="M31" s="94"/>
    </row>
    <row r="32" spans="1:17" s="4" customFormat="1" x14ac:dyDescent="0.25">
      <c r="A32" s="91" t="s">
        <v>220</v>
      </c>
      <c r="B32" s="248">
        <v>10910</v>
      </c>
      <c r="C32" s="147">
        <v>2.5563641987168973E-2</v>
      </c>
      <c r="D32" s="10"/>
      <c r="E32" s="248">
        <v>11383</v>
      </c>
      <c r="F32" s="147">
        <v>2.5677638821215237E-2</v>
      </c>
      <c r="G32" s="10"/>
      <c r="H32" s="248">
        <v>10817</v>
      </c>
      <c r="I32" s="147">
        <v>2.4059859382055085E-2</v>
      </c>
      <c r="J32" s="94"/>
      <c r="K32" s="94"/>
      <c r="L32" s="94"/>
      <c r="M32" s="94"/>
    </row>
    <row r="33" spans="1:13" s="4" customFormat="1" x14ac:dyDescent="0.25">
      <c r="A33" s="10" t="s">
        <v>173</v>
      </c>
      <c r="B33" s="248">
        <v>12773</v>
      </c>
      <c r="C33" s="147">
        <v>2.9928909175262079E-2</v>
      </c>
      <c r="D33" s="10"/>
      <c r="E33" s="248">
        <v>12627</v>
      </c>
      <c r="F33" s="147">
        <v>2.8483839532239728E-2</v>
      </c>
      <c r="G33" s="10"/>
      <c r="H33" s="248">
        <v>11316</v>
      </c>
      <c r="I33" s="147">
        <v>2.5169766919417153E-2</v>
      </c>
      <c r="J33" s="94"/>
      <c r="K33" s="94"/>
      <c r="L33" s="94"/>
      <c r="M33" s="94"/>
    </row>
    <row r="34" spans="1:13" s="4" customFormat="1" x14ac:dyDescent="0.25">
      <c r="A34" s="10" t="s">
        <v>174</v>
      </c>
      <c r="B34" s="248">
        <v>13690</v>
      </c>
      <c r="C34" s="147">
        <v>3.2077567259793147E-2</v>
      </c>
      <c r="D34" s="10"/>
      <c r="E34" s="248">
        <v>12870</v>
      </c>
      <c r="F34" s="147">
        <v>2.9031996101997727E-2</v>
      </c>
      <c r="G34" s="10"/>
      <c r="H34" s="248">
        <v>11054</v>
      </c>
      <c r="I34" s="147">
        <v>2.4587009855712019E-2</v>
      </c>
      <c r="J34" s="94"/>
      <c r="K34" s="94"/>
      <c r="L34" s="94"/>
      <c r="M34" s="94"/>
    </row>
    <row r="35" spans="1:13" s="4" customFormat="1" x14ac:dyDescent="0.25">
      <c r="A35" s="10" t="s">
        <v>175</v>
      </c>
      <c r="B35" s="248">
        <v>16889</v>
      </c>
      <c r="C35" s="147">
        <v>3.9573267600485497E-2</v>
      </c>
      <c r="D35" s="10"/>
      <c r="E35" s="248">
        <v>15293</v>
      </c>
      <c r="F35" s="147">
        <v>3.4497771281107321E-2</v>
      </c>
      <c r="G35" s="10"/>
      <c r="H35" s="248">
        <v>12474</v>
      </c>
      <c r="I35" s="147">
        <v>2.774546417044977E-2</v>
      </c>
      <c r="J35" s="94"/>
      <c r="K35" s="94"/>
      <c r="L35" s="94"/>
      <c r="M35" s="94"/>
    </row>
    <row r="36" spans="1:13" s="4" customFormat="1" x14ac:dyDescent="0.25">
      <c r="A36" s="10" t="s">
        <v>176</v>
      </c>
      <c r="B36" s="248">
        <v>3124</v>
      </c>
      <c r="C36" s="147">
        <v>7.3199649466467341E-3</v>
      </c>
      <c r="D36" s="10"/>
      <c r="E36" s="248">
        <v>2856</v>
      </c>
      <c r="F36" s="147">
        <v>6.4425315359211734E-3</v>
      </c>
      <c r="G36" s="10"/>
      <c r="H36" s="248">
        <v>2194</v>
      </c>
      <c r="I36" s="147">
        <v>4.8800343426300139E-3</v>
      </c>
      <c r="J36" s="94"/>
      <c r="K36" s="94"/>
      <c r="L36" s="94"/>
      <c r="M36" s="94"/>
    </row>
    <row r="37" spans="1:13" s="4" customFormat="1" ht="17.850000000000001" customHeight="1" x14ac:dyDescent="0.25">
      <c r="A37" s="10" t="s">
        <v>177</v>
      </c>
      <c r="B37" s="248">
        <v>2247</v>
      </c>
      <c r="C37" s="147">
        <v>5.2650324056066622E-3</v>
      </c>
      <c r="D37" s="10"/>
      <c r="E37" s="248">
        <v>1925</v>
      </c>
      <c r="F37" s="147">
        <v>4.3423925793586345E-3</v>
      </c>
      <c r="G37" s="10"/>
      <c r="H37" s="248">
        <v>1455</v>
      </c>
      <c r="I37" s="147">
        <v>3.2363035408052277E-3</v>
      </c>
      <c r="J37" s="94"/>
      <c r="K37" s="94"/>
      <c r="L37" s="94"/>
      <c r="M37" s="94"/>
    </row>
    <row r="38" spans="1:13" s="4" customFormat="1" ht="17.850000000000001" customHeight="1" x14ac:dyDescent="0.25">
      <c r="A38" s="10" t="s">
        <v>178</v>
      </c>
      <c r="B38" s="248">
        <v>802</v>
      </c>
      <c r="C38" s="147">
        <v>1.8791971469944561E-3</v>
      </c>
      <c r="D38" s="10"/>
      <c r="E38" s="248">
        <v>692</v>
      </c>
      <c r="F38" s="147">
        <v>1.5610055402161948E-3</v>
      </c>
      <c r="G38" s="10"/>
      <c r="H38" s="248">
        <v>509</v>
      </c>
      <c r="I38" s="147">
        <v>1.1321501733813479E-3</v>
      </c>
      <c r="J38" s="94"/>
      <c r="K38" s="94"/>
      <c r="L38" s="94"/>
      <c r="M38" s="94"/>
    </row>
    <row r="39" spans="1:13" s="4" customFormat="1" ht="17.850000000000001" customHeight="1" x14ac:dyDescent="0.25">
      <c r="A39" s="10" t="s">
        <v>179</v>
      </c>
      <c r="B39" s="248">
        <v>445</v>
      </c>
      <c r="C39" s="147">
        <v>1.0426966713373228E-3</v>
      </c>
      <c r="D39" s="10"/>
      <c r="E39" s="248">
        <v>378</v>
      </c>
      <c r="F39" s="147">
        <v>8.5268799740133186E-4</v>
      </c>
      <c r="G39" s="10"/>
      <c r="H39" s="248">
        <v>251</v>
      </c>
      <c r="I39" s="147">
        <v>5.5829016408392594E-4</v>
      </c>
      <c r="J39" s="94"/>
      <c r="K39" s="94"/>
      <c r="L39" s="94"/>
      <c r="M39" s="94"/>
    </row>
    <row r="40" spans="1:13" s="4" customFormat="1" ht="17.850000000000001" customHeight="1" x14ac:dyDescent="0.25">
      <c r="A40" s="10" t="s">
        <v>180</v>
      </c>
      <c r="B40" s="248">
        <v>245</v>
      </c>
      <c r="C40" s="147">
        <v>5.7406895388234633E-4</v>
      </c>
      <c r="D40" s="10"/>
      <c r="E40" s="248">
        <v>224</v>
      </c>
      <c r="F40" s="147">
        <v>5.052965910526411E-4</v>
      </c>
      <c r="G40" s="10"/>
      <c r="H40" s="248">
        <v>183</v>
      </c>
      <c r="I40" s="147">
        <v>4.070402391528225E-4</v>
      </c>
      <c r="J40" s="94"/>
      <c r="K40" s="94"/>
      <c r="L40" s="94"/>
      <c r="M40" s="94"/>
    </row>
    <row r="41" spans="1:13" s="4" customFormat="1" ht="17.850000000000001" customHeight="1" x14ac:dyDescent="0.25">
      <c r="A41" s="10" t="s">
        <v>181</v>
      </c>
      <c r="B41" s="248">
        <v>91</v>
      </c>
      <c r="C41" s="147">
        <v>2.1322561144201436E-4</v>
      </c>
      <c r="D41" s="10"/>
      <c r="E41" s="248">
        <v>60</v>
      </c>
      <c r="F41" s="147">
        <v>1.3534730117481457E-4</v>
      </c>
      <c r="G41" s="10"/>
      <c r="H41" s="248">
        <v>58</v>
      </c>
      <c r="I41" s="147">
        <v>1.2900728891182352E-4</v>
      </c>
      <c r="J41" s="94"/>
      <c r="K41" s="94"/>
      <c r="L41" s="94"/>
      <c r="M41" s="94"/>
    </row>
    <row r="42" spans="1:13" s="4" customFormat="1" ht="17.850000000000001" customHeight="1" x14ac:dyDescent="0.25">
      <c r="A42" s="10" t="s">
        <v>182</v>
      </c>
      <c r="B42" s="248">
        <v>39</v>
      </c>
      <c r="C42" s="147">
        <v>9.1382404903720429E-5</v>
      </c>
      <c r="D42" s="10"/>
      <c r="E42" s="248">
        <v>33</v>
      </c>
      <c r="F42" s="147">
        <v>7.444101564614802E-5</v>
      </c>
      <c r="G42" s="10"/>
      <c r="H42" s="248">
        <v>24</v>
      </c>
      <c r="I42" s="147">
        <v>5.33823264462718E-5</v>
      </c>
      <c r="J42" s="94"/>
      <c r="K42" s="94"/>
      <c r="L42" s="94"/>
      <c r="M42" s="94"/>
    </row>
    <row r="43" spans="1:13" s="4" customFormat="1" ht="17.850000000000001" customHeight="1" x14ac:dyDescent="0.25">
      <c r="A43" s="340" t="s">
        <v>183</v>
      </c>
      <c r="B43" s="385">
        <v>24</v>
      </c>
      <c r="C43" s="386">
        <v>5.6235326094597193E-5</v>
      </c>
      <c r="D43" s="340"/>
      <c r="E43" s="385">
        <v>11</v>
      </c>
      <c r="F43" s="386">
        <v>2.481367188204934E-5</v>
      </c>
      <c r="G43" s="340"/>
      <c r="H43" s="385">
        <v>4</v>
      </c>
      <c r="I43" s="386">
        <v>8.8970544077119661E-6</v>
      </c>
      <c r="J43" s="94"/>
      <c r="K43" s="94"/>
      <c r="L43" s="94"/>
      <c r="M43" s="94"/>
    </row>
    <row r="44" spans="1:13" s="4" customFormat="1" ht="17.850000000000001" customHeight="1" x14ac:dyDescent="0.25">
      <c r="A44" s="372" t="s">
        <v>1</v>
      </c>
      <c r="B44" s="93">
        <v>426778</v>
      </c>
      <c r="C44" s="13"/>
      <c r="D44" s="13"/>
      <c r="E44" s="93">
        <v>443304</v>
      </c>
      <c r="F44" s="13"/>
      <c r="G44" s="13"/>
      <c r="H44" s="93">
        <v>449587</v>
      </c>
      <c r="I44" s="13"/>
      <c r="J44" s="94"/>
      <c r="K44" s="94"/>
      <c r="L44" s="94"/>
      <c r="M44" s="94"/>
    </row>
    <row r="45" spans="1:13" s="4" customFormat="1" ht="17.850000000000001" customHeight="1" x14ac:dyDescent="0.25">
      <c r="A45" s="10"/>
      <c r="B45" s="12"/>
      <c r="C45" s="12"/>
      <c r="D45" s="12"/>
      <c r="E45" s="12"/>
      <c r="F45" s="12"/>
      <c r="G45" s="12"/>
      <c r="H45" s="12"/>
      <c r="I45" s="10"/>
      <c r="J45" s="94"/>
      <c r="K45" s="94"/>
      <c r="L45" s="94"/>
      <c r="M45" s="94"/>
    </row>
    <row r="46" spans="1:13" s="4" customFormat="1" ht="26.25" customHeight="1" x14ac:dyDescent="0.2">
      <c r="A46" s="499" t="s">
        <v>447</v>
      </c>
      <c r="B46" s="500"/>
      <c r="C46" s="500"/>
      <c r="D46" s="500"/>
      <c r="E46" s="500"/>
      <c r="F46" s="500"/>
      <c r="G46" s="500"/>
      <c r="H46" s="500"/>
      <c r="I46" s="500"/>
      <c r="J46" s="94"/>
      <c r="K46" s="94"/>
      <c r="L46" s="94"/>
      <c r="M46" s="94"/>
    </row>
    <row r="47" spans="1:13" x14ac:dyDescent="0.25">
      <c r="A47" s="501"/>
      <c r="B47" s="500"/>
      <c r="C47" s="500"/>
      <c r="D47" s="500"/>
      <c r="E47" s="500"/>
      <c r="F47" s="500"/>
      <c r="G47" s="500"/>
      <c r="H47" s="500"/>
      <c r="I47" s="500"/>
    </row>
  </sheetData>
  <mergeCells count="13">
    <mergeCell ref="A46:I46"/>
    <mergeCell ref="A47:I47"/>
    <mergeCell ref="A1:I1"/>
    <mergeCell ref="B4:C4"/>
    <mergeCell ref="E4:F4"/>
    <mergeCell ref="H4:I4"/>
    <mergeCell ref="A25:I25"/>
    <mergeCell ref="B28:C28"/>
    <mergeCell ref="E28:F28"/>
    <mergeCell ref="H28:I28"/>
    <mergeCell ref="A22:I23"/>
    <mergeCell ref="H3:I3"/>
    <mergeCell ref="H27:I27"/>
  </mergeCells>
  <phoneticPr fontId="0" type="noConversion"/>
  <printOptions horizontalCentered="1"/>
  <pageMargins left="0.5" right="0.5" top="1" bottom="0.5" header="0.25" footer="0.25"/>
  <pageSetup scale="87" orientation="portrait" r:id="rId1"/>
  <headerFooter scaleWithDoc="0">
    <oddHeader>&amp;R&amp;"Times New Roman,Bold Italic"Pennsylvania Department of Revenue</oddHeader>
    <oddFooter>&amp;C- 10 -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4AE54EF24B1C418FD4D4E572117030" ma:contentTypeVersion="1" ma:contentTypeDescription="Create a new document." ma:contentTypeScope="" ma:versionID="5ca0b5c3971cc31d2626fbed06a2d958">
  <xsd:schema xmlns:xsd="http://www.w3.org/2001/XMLSchema" xmlns:xs="http://www.w3.org/2001/XMLSchema" xmlns:p="http://schemas.microsoft.com/office/2006/metadata/properties" xmlns:ns1="http://schemas.microsoft.com/sharepoint/v3" xmlns:ns2="c894979e-071d-413f-80dd-4a421b8d8215" targetNamespace="http://schemas.microsoft.com/office/2006/metadata/properties" ma:root="true" ma:fieldsID="e6e6768bd971bc9d8d29f1c5446e891e" ns1:_="" ns2:_="">
    <xsd:import namespace="http://schemas.microsoft.com/sharepoint/v3"/>
    <xsd:import namespace="c894979e-071d-413f-80dd-4a421b8d8215"/>
    <xsd:element name="properties">
      <xsd:complexType>
        <xsd:sequence>
          <xsd:element name="documentManagement">
            <xsd:complexType>
              <xsd:all>
                <xsd:element ref="ns1:PublishingStartDate" minOccurs="0"/>
                <xsd:element ref="ns1:PublishingExpirationDate" minOccurs="0"/>
                <xsd:element ref="ns2:MigrationSource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894979e-071d-413f-80dd-4a421b8d8215"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MigrationSourceURL xmlns="c894979e-071d-413f-80dd-4a421b8d8215" xsi:nil="true"/>
  </documentManagement>
</p:properties>
</file>

<file path=customXml/itemProps1.xml><?xml version="1.0" encoding="utf-8"?>
<ds:datastoreItem xmlns:ds="http://schemas.openxmlformats.org/officeDocument/2006/customXml" ds:itemID="{45A2F9B5-810D-4C89-A219-9BD0333DA99F}"/>
</file>

<file path=customXml/itemProps2.xml><?xml version="1.0" encoding="utf-8"?>
<ds:datastoreItem xmlns:ds="http://schemas.openxmlformats.org/officeDocument/2006/customXml" ds:itemID="{696B3B7A-E4EE-44CE-B26E-41987A423E3D}"/>
</file>

<file path=customXml/itemProps3.xml><?xml version="1.0" encoding="utf-8"?>
<ds:datastoreItem xmlns:ds="http://schemas.openxmlformats.org/officeDocument/2006/customXml" ds:itemID="{5C746815-2C40-4589-A529-86A5B6E256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24</vt:i4>
      </vt:variant>
    </vt:vector>
  </HeadingPairs>
  <TitlesOfParts>
    <vt:vector size="50" baseType="lpstr">
      <vt:lpstr>Page 2</vt:lpstr>
      <vt:lpstr>Page 3</vt:lpstr>
      <vt:lpstr>Page 4</vt:lpstr>
      <vt:lpstr>Page 5</vt:lpstr>
      <vt:lpstr>Page 6</vt:lpstr>
      <vt:lpstr>Page 7</vt:lpstr>
      <vt:lpstr>Page 8</vt:lpstr>
      <vt:lpstr>Page 9</vt:lpstr>
      <vt:lpstr>Page 10</vt:lpstr>
      <vt:lpstr>Page 11</vt:lpstr>
      <vt:lpstr>Page 12</vt:lpstr>
      <vt:lpstr>Page 13</vt:lpstr>
      <vt:lpstr>Page 14</vt:lpstr>
      <vt:lpstr>Page 15</vt:lpstr>
      <vt:lpstr>Page 16</vt:lpstr>
      <vt:lpstr>Page 17</vt:lpstr>
      <vt:lpstr>Page 18</vt:lpstr>
      <vt:lpstr>Page 19</vt:lpstr>
      <vt:lpstr>Page 20</vt:lpstr>
      <vt:lpstr>Page 21</vt:lpstr>
      <vt:lpstr>Page 22</vt:lpstr>
      <vt:lpstr>Page 23</vt:lpstr>
      <vt:lpstr>Page 24</vt:lpstr>
      <vt:lpstr>Page 25</vt:lpstr>
      <vt:lpstr>Page 26</vt:lpstr>
      <vt:lpstr>Page 27</vt:lpstr>
      <vt:lpstr>'Page 10'!Print_Area</vt:lpstr>
      <vt:lpstr>'Page 12'!Print_Area</vt:lpstr>
      <vt:lpstr>'Page 13'!Print_Area</vt:lpstr>
      <vt:lpstr>'Page 14'!Print_Area</vt:lpstr>
      <vt:lpstr>'Page 15'!Print_Area</vt:lpstr>
      <vt:lpstr>'Page 16'!Print_Area</vt:lpstr>
      <vt:lpstr>'Page 17'!Print_Area</vt:lpstr>
      <vt:lpstr>'Page 18'!Print_Area</vt:lpstr>
      <vt:lpstr>'Page 19'!Print_Area</vt:lpstr>
      <vt:lpstr>'Page 2'!Print_Area</vt:lpstr>
      <vt:lpstr>'Page 20'!Print_Area</vt:lpstr>
      <vt:lpstr>'Page 21'!Print_Area</vt:lpstr>
      <vt:lpstr>'Page 22'!Print_Area</vt:lpstr>
      <vt:lpstr>'Page 23'!Print_Area</vt:lpstr>
      <vt:lpstr>'Page 24'!Print_Area</vt:lpstr>
      <vt:lpstr>'Page 25'!Print_Area</vt:lpstr>
      <vt:lpstr>'Page 26'!Print_Area</vt:lpstr>
      <vt:lpstr>'Page 3'!Print_Area</vt:lpstr>
      <vt:lpstr>'Page 4'!Print_Area</vt:lpstr>
      <vt:lpstr>'Page 5'!Print_Area</vt:lpstr>
      <vt:lpstr>'Page 6'!Print_Area</vt:lpstr>
      <vt:lpstr>'Page 7'!Print_Area</vt:lpstr>
      <vt:lpstr>'Page 8'!Print_Area</vt:lpstr>
      <vt:lpstr>'Page 9'!Print_Area</vt:lpstr>
    </vt:vector>
  </TitlesOfParts>
  <Company>PA Dept.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Statistical Supplement for the Pennsylvania Tax Compendium - Fiscal Year 2017-18</dc:title>
  <dc:subject>The Statistical Supplement for the Pennsylvania Tax Compendium</dc:subject>
  <dc:creator>Jeff Dircksen</dc:creator>
  <cp:keywords>The Statistical Supplement for the Pennsylvania Tax Compendium - Fiscal Year 2016-17</cp:keywords>
  <cp:lastModifiedBy>ckuhn</cp:lastModifiedBy>
  <cp:lastPrinted>2018-10-26T18:43:51Z</cp:lastPrinted>
  <dcterms:created xsi:type="dcterms:W3CDTF">1997-08-25T18:09:55Z</dcterms:created>
  <dcterms:modified xsi:type="dcterms:W3CDTF">2018-11-19T18:15:48Z</dcterms:modified>
  <cp:category>Pennsylvania Tax Compendium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Statistical Supplement 2017-18.xlsx</vt:lpwstr>
  </property>
  <property fmtid="{D5CDD505-2E9C-101B-9397-08002B2CF9AE}" pid="3" name="ContentTypeId">
    <vt:lpwstr>0x010100E94AE54EF24B1C418FD4D4E572117030</vt:lpwstr>
  </property>
  <property fmtid="{D5CDD505-2E9C-101B-9397-08002B2CF9AE}" pid="4" name="Order">
    <vt:r8>324200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